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mikus\AppData\Local\Microsoft\Windows\INetCache\Content.Outlook\2G6BP5YY\"/>
    </mc:Choice>
  </mc:AlternateContent>
  <xr:revisionPtr revIDLastSave="0" documentId="13_ncr:1_{17A9A6DA-D4C3-4C87-B6E0-299029887C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ZMJENA PLANA NABAVE 2020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2" l="1"/>
  <c r="P19" i="2"/>
  <c r="S35" i="2"/>
  <c r="P14" i="2"/>
  <c r="N40" i="2" l="1"/>
  <c r="O40" i="2"/>
  <c r="P40" i="2"/>
  <c r="N43" i="2" l="1"/>
  <c r="M43" i="2"/>
  <c r="M40" i="2" l="1"/>
  <c r="O42" i="2"/>
  <c r="N15" i="2" l="1"/>
  <c r="M19" i="2"/>
  <c r="O32" i="2"/>
  <c r="N41" i="2" l="1"/>
  <c r="N37" i="2"/>
  <c r="O35" i="2"/>
  <c r="O34" i="2"/>
  <c r="O33" i="2"/>
  <c r="P17" i="2" l="1"/>
  <c r="K8" i="2" l="1"/>
  <c r="K19" i="2"/>
  <c r="N25" i="2"/>
  <c r="N23" i="2"/>
  <c r="N22" i="2"/>
  <c r="N12" i="2"/>
  <c r="N19" i="2" l="1"/>
  <c r="K43" i="2"/>
  <c r="L19" i="2"/>
  <c r="L14" i="2"/>
  <c r="O31" i="2"/>
  <c r="O30" i="2" l="1"/>
  <c r="O29" i="2"/>
  <c r="O16" i="2"/>
  <c r="O14" i="2" s="1"/>
  <c r="L8" i="2" l="1"/>
  <c r="N13" i="2"/>
  <c r="O13" i="2" s="1"/>
  <c r="O20" i="2" l="1"/>
  <c r="N10" i="2"/>
  <c r="O10" i="2" s="1"/>
  <c r="O26" i="2"/>
  <c r="O17" i="2" l="1"/>
  <c r="O18" i="2"/>
  <c r="O28" i="2" l="1"/>
  <c r="O27" i="2"/>
  <c r="O21" i="2" l="1"/>
  <c r="O24" i="2" l="1"/>
  <c r="J19" i="2" l="1"/>
  <c r="O22" i="2" l="1"/>
  <c r="P22" i="2"/>
  <c r="J40" i="2"/>
  <c r="J38" i="2"/>
  <c r="J36" i="2"/>
  <c r="J14" i="2"/>
  <c r="O25" i="2" l="1"/>
  <c r="P25" i="2" s="1"/>
  <c r="N11" i="2"/>
  <c r="O11" i="2" s="1"/>
  <c r="L40" i="2"/>
  <c r="N39" i="2"/>
  <c r="N38" i="2" s="1"/>
  <c r="L38" i="2"/>
  <c r="N36" i="2"/>
  <c r="P11" i="2"/>
  <c r="L36" i="2"/>
  <c r="P7" i="2"/>
  <c r="P6" i="2"/>
  <c r="P5" i="2" s="1"/>
  <c r="L5" i="2"/>
  <c r="N14" i="2"/>
  <c r="N7" i="2"/>
  <c r="N6" i="2"/>
  <c r="L43" i="2" l="1"/>
  <c r="O12" i="2"/>
  <c r="O23" i="2"/>
  <c r="O19" i="2" s="1"/>
  <c r="P12" i="2"/>
  <c r="P8" i="2" s="1"/>
  <c r="P23" i="2" l="1"/>
  <c r="P15" i="2"/>
  <c r="P39" i="2"/>
  <c r="P38" i="2" s="1"/>
  <c r="J5" i="2"/>
  <c r="N5" i="2" s="1"/>
  <c r="J8" i="2" l="1"/>
  <c r="N9" i="2"/>
  <c r="O9" i="2" l="1"/>
  <c r="N8" i="2"/>
  <c r="J43" i="2"/>
  <c r="P37" i="2"/>
  <c r="P36" i="2" s="1"/>
  <c r="P43" i="2" s="1"/>
  <c r="O8" i="2" l="1"/>
  <c r="O36" i="2" l="1"/>
  <c r="O39" i="2"/>
  <c r="O38" i="2" s="1"/>
  <c r="O7" i="2" l="1"/>
  <c r="O6" i="2" l="1"/>
  <c r="O5" i="2" s="1"/>
  <c r="O43" i="2" s="1"/>
</calcChain>
</file>

<file path=xl/sharedStrings.xml><?xml version="1.0" encoding="utf-8"?>
<sst xmlns="http://schemas.openxmlformats.org/spreadsheetml/2006/main" count="235" uniqueCount="128">
  <si>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</si>
  <si>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</si>
  <si>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</si>
  <si>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</si>
  <si>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</si>
  <si>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</si>
  <si>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</si>
  <si>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</si>
  <si>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</si>
  <si>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</si>
  <si>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</si>
  <si>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NE</t>
  </si>
  <si>
    <t>ZAVOD</t>
  </si>
  <si>
    <t>PROVODI URED ZA JAVNU NABAVU GRADA ZAGREBA</t>
  </si>
  <si>
    <t>PLANIRANA  VRIJEDNOST PREDMETA NABAVE (PDV UKLJUČEN)</t>
  </si>
  <si>
    <t>DODATNA ULAGANJA NA GRAĐEVINSKIM  OBJEKTIMA</t>
  </si>
  <si>
    <t xml:space="preserve">Jednostavna nabava </t>
  </si>
  <si>
    <t>RAČUNALA I RAČUNALNA OPREMA</t>
  </si>
  <si>
    <t>30230000-0</t>
  </si>
  <si>
    <t>LICENCE</t>
  </si>
  <si>
    <t>OTVORENI POSTUPAK</t>
  </si>
  <si>
    <t>GODIŠNJA LICENCA ZA MICROSOFT POSLUŽITELJE</t>
  </si>
  <si>
    <t>DIJELOVI ZA RAČUNALA I RAČUNALNA PERIFERIJA</t>
  </si>
  <si>
    <t>ULAGANJA U RAČUNALNE PROGRAME</t>
  </si>
  <si>
    <t>PROCIJENJENA VRIJEDNOST ZA 2020. GODINU</t>
  </si>
  <si>
    <t>UNIFLOW LICENCE - PRINT MANAGEMENT</t>
  </si>
  <si>
    <t>KONTEJNERI ZA SMJEŠTAJ TEHNIČKOG ODJELA</t>
  </si>
  <si>
    <t>UGOVOR</t>
  </si>
  <si>
    <t xml:space="preserve">60 DANA </t>
  </si>
  <si>
    <t>30232000-4</t>
  </si>
  <si>
    <t>OSTALA KOMUNIKACIJSKA OPREMA</t>
  </si>
  <si>
    <t>MULTIMEDIJALNA OPREMA ZA DVORANE</t>
  </si>
  <si>
    <t>32322000-6</t>
  </si>
  <si>
    <t>EPIDEMIOLOGIJA</t>
  </si>
  <si>
    <t>51800000-0</t>
  </si>
  <si>
    <t>Jednostavna nabava</t>
  </si>
  <si>
    <t>30236000-2</t>
  </si>
  <si>
    <t>RADNA STANICA - MAMOGRAFIJA</t>
  </si>
  <si>
    <t xml:space="preserve">GERONTOLOGIJA </t>
  </si>
  <si>
    <t>IZRADA MREŽNE STRANICE I POSTAVLJANJE PRIRUČNIKA  ZA MOBILNE UREĐAJE</t>
  </si>
  <si>
    <t>72000000-5</t>
  </si>
  <si>
    <t>EMV-06-2020</t>
  </si>
  <si>
    <t>MEDICINSKA OPREMA - MAMOGRAFIJA</t>
  </si>
  <si>
    <t>30213200-7</t>
  </si>
  <si>
    <t xml:space="preserve">38431000-5 </t>
  </si>
  <si>
    <t>90 DANA</t>
  </si>
  <si>
    <t>SVIBANJ 2020.</t>
  </si>
  <si>
    <t>NOVA PROCIJENJENA VRIJEDNOST ZA 2020. GODINU</t>
  </si>
  <si>
    <t xml:space="preserve">38430000-8 </t>
  </si>
  <si>
    <t>APARAT ZA AUTOMATIZRANU DETEKCIJU SARS-CoV-2 S MOGUĆNOŠĆU UPOTREBE CE-IVD TESTOVA</t>
  </si>
  <si>
    <t>EMV-13-2020</t>
  </si>
  <si>
    <t>EMV-10-2020</t>
  </si>
  <si>
    <t>38434540-3</t>
  </si>
  <si>
    <t xml:space="preserve">Pregovarački postupak bez prethodne objave poziva na nadmetanje </t>
  </si>
  <si>
    <t>EMV-14-2021</t>
  </si>
  <si>
    <t>APARAT ZA IZOLACIJU NUKLEINSKIH KISELINA</t>
  </si>
  <si>
    <t>15 DANA</t>
  </si>
  <si>
    <t>NABAVA TABLETA ZA POTREBE PROJEKTA "SNAŽNA PATRONAŽNA"</t>
  </si>
  <si>
    <t>BN-12-2020</t>
  </si>
  <si>
    <t>RAZVOJ I DOPUNA SUSTAVA ZA PRAĆENJE I KVALITETU ZRAKA U ZAGREBU</t>
  </si>
  <si>
    <t>LABORATORIJSKA OPREMA</t>
  </si>
  <si>
    <t>OŽUJAK 2020.</t>
  </si>
  <si>
    <t>BN-11-2020</t>
  </si>
  <si>
    <t>EMV-18-2020</t>
  </si>
  <si>
    <t>IMUNOANALIZATOR NA PRINCIPU KEMOLUMINISCENCIJE</t>
  </si>
  <si>
    <t>EMV-20-2020</t>
  </si>
  <si>
    <t>DA</t>
  </si>
  <si>
    <t>LIPANJ 2020.</t>
  </si>
  <si>
    <t xml:space="preserve">45 DANA </t>
  </si>
  <si>
    <t xml:space="preserve">OPREMA ZA SLUŽBU ZA KLINIČKU MIKROBIOLOGIJU </t>
  </si>
  <si>
    <t>DECENTRALIZIRANA SREDSTVA</t>
  </si>
  <si>
    <t>BN-28-2020</t>
  </si>
  <si>
    <t>38433200-1</t>
  </si>
  <si>
    <t xml:space="preserve">PRIJENOSNI UZORKIVAČ ZRAKA S UKLJUČENIM PUNJAČEM BATERIJA </t>
  </si>
  <si>
    <t xml:space="preserve">BN-27-2020 </t>
  </si>
  <si>
    <t>38434560-9</t>
  </si>
  <si>
    <t>APARATURA ZA ODREĐIVANJE UKUPNIH CIJANIDA I UKUPNIH FENOLA U UZORCIMA VODA</t>
  </si>
  <si>
    <t xml:space="preserve">OSTALA UREDSKA OPREMA </t>
  </si>
  <si>
    <t>SUSTAV S DVIJE KAMERE ZA PRAĆENJE POVRŠINSKE TEMPERATURE</t>
  </si>
  <si>
    <t>BN-36-2020</t>
  </si>
  <si>
    <t>38000000-5</t>
  </si>
  <si>
    <t>MIKROBIOLGIJA</t>
  </si>
  <si>
    <t>EKOLOGIJA</t>
  </si>
  <si>
    <t>MIKROBIOLOGIJA</t>
  </si>
  <si>
    <t>UREĐAJ ZA VISOKOPROTOČNU IZOLACIJU NUKLEINSKE KISELINE</t>
  </si>
  <si>
    <t xml:space="preserve">NABAVA RAČUNALA </t>
  </si>
  <si>
    <t>EMV-28-2020</t>
  </si>
  <si>
    <t xml:space="preserve">30213000-5, 30213100-6 </t>
  </si>
  <si>
    <t>KOLOVOZ 2020.</t>
  </si>
  <si>
    <t>EVV-04-2020</t>
  </si>
  <si>
    <t xml:space="preserve">38434540-3 </t>
  </si>
  <si>
    <t>Visokoprotočni u potpunosti automatizirani uređaj za amplifikaciju nukleinske kiseline</t>
  </si>
  <si>
    <t>SERVERSKA I MREŽNA INFRASTRUKTURA</t>
  </si>
  <si>
    <t xml:space="preserve">BN-43-2020 </t>
  </si>
  <si>
    <t>Hitna nabava raćunala za potrebe Službe za mikrobiologiju</t>
  </si>
  <si>
    <t>EMV-33-2020</t>
  </si>
  <si>
    <t>33111000-1</t>
  </si>
  <si>
    <t>OTOVRENI POSTUPAK</t>
  </si>
  <si>
    <t>LISTOPAD 2020.</t>
  </si>
  <si>
    <t xml:space="preserve">30 DANA </t>
  </si>
  <si>
    <t>NABAVA OPREME ZA MAMOGRAFIJU</t>
  </si>
  <si>
    <t>BN-31-2020</t>
  </si>
  <si>
    <t>38400000-9</t>
  </si>
  <si>
    <t>BN-46-2020</t>
  </si>
  <si>
    <t>EMV-36-2020</t>
  </si>
  <si>
    <t>STUDENI 2020.</t>
  </si>
  <si>
    <t>AUTOMATIZIRANA RADNA STANICA ZA PIPETIRANJE</t>
  </si>
  <si>
    <t>EMV-27-2020</t>
  </si>
  <si>
    <t>38430000-8</t>
  </si>
  <si>
    <t>NABAVA ISTRAŽIVAČKE I ANALITIČKE OPREME ZA POTREBE PROJEKTA "ISTRAŽIVANJE UTJECAJA KLIMATSKIH PROMJENA NA RAZVOJ PLIJESNI, MIKOTOKSINA I KVALITETU ŽITARICA S PRIJEDLOGOM MJERA"</t>
  </si>
  <si>
    <t>POVEĆANJE / SMANJENJE
UV 27.02. i 30.06.2020
2020</t>
  </si>
  <si>
    <t xml:space="preserve">POVEĆANJE / SMANJENJE UV   11.2020
</t>
  </si>
  <si>
    <t xml:space="preserve">Plan nabave dugotrajne nefinancijske imovine za 2020. godinu </t>
  </si>
  <si>
    <t>BIOLOŠKI ZAŠTITNI KABINET</t>
  </si>
  <si>
    <t>BN-56-2020</t>
  </si>
  <si>
    <t>MOLEKULARNI POC PCR UREĐAJ</t>
  </si>
  <si>
    <t>BN-57-2020</t>
  </si>
  <si>
    <t>33694000-1</t>
  </si>
  <si>
    <t>LABORATORIJSKI ZAMRZIVAČ</t>
  </si>
  <si>
    <t>BN-58-2020</t>
  </si>
  <si>
    <t>EMV-31-2020</t>
  </si>
  <si>
    <t>1 GODINA</t>
  </si>
  <si>
    <t>BN-63-2020</t>
  </si>
  <si>
    <t>TERMOSTAT</t>
  </si>
  <si>
    <t>Izvedba građevinskih radova za potrebe DRIVE IN testiranja za COVID 19</t>
  </si>
  <si>
    <t xml:space="preserve">POVEĆANJE / SMANJENJE UV   12.2020
</t>
  </si>
  <si>
    <t>BN-65-2020</t>
  </si>
  <si>
    <t>45112320-4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</si>
</sst>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9"/>
      <color rgb="FF002060"/>
      <name val="Calibri Light"/>
      <family val="2"/>
      <charset val="238"/>
      <scheme val="major"/>
    </font>
    <font>
      <b/>
      <sz val="11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9"/>
      <name val="Calibri Light"/>
      <family val="2"/>
      <charset val="238"/>
    </font>
    <font>
      <b/>
      <sz val="9"/>
      <color rgb="FFFF0000"/>
      <name val="Calibri Light"/>
      <family val="2"/>
      <charset val="238"/>
      <scheme val="maj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sz val="9"/>
      <color rgb="FFFF0000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righ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5" fillId="5" borderId="14" xfId="0" applyNumberFormat="1" applyFont="1" applyFill="1" applyBorder="1" applyAlignment="1">
      <alignment vertical="center" wrapText="1"/>
    </xf>
    <xf numFmtId="3" fontId="7" fillId="4" borderId="14" xfId="0" applyNumberFormat="1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16" xfId="0" applyNumberFormat="1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vertical="center" wrapText="1"/>
    </xf>
    <xf numFmtId="3" fontId="5" fillId="5" borderId="16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8" xfId="0" applyFont="1" applyBorder="1"/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4" fontId="13" fillId="3" borderId="6" xfId="0" applyNumberFormat="1" applyFont="1" applyFill="1" applyBorder="1" applyAlignment="1">
      <alignment horizontal="center" vertical="center" wrapText="1"/>
    </xf>
    <xf numFmtId="3" fontId="14" fillId="4" borderId="14" xfId="0" applyNumberFormat="1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3" fontId="15" fillId="4" borderId="1" xfId="0" applyNumberFormat="1" applyFont="1" applyFill="1" applyBorder="1" applyAlignment="1">
      <alignment vertical="center" wrapText="1"/>
    </xf>
    <xf numFmtId="3" fontId="14" fillId="4" borderId="1" xfId="0" applyNumberFormat="1" applyFont="1" applyFill="1" applyBorder="1" applyAlignment="1">
      <alignment vertical="center" wrapText="1"/>
    </xf>
    <xf numFmtId="3" fontId="15" fillId="4" borderId="2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zoomScaleNormal="100" workbookViewId="0">
      <pane ySplit="4" topLeftCell="A5" activePane="bottomLeft" state="frozen"/>
      <selection activeCell="C1" sqref="C1"/>
      <selection pane="bottomLeft" activeCell="A42" sqref="A42:C42"/>
    </sheetView>
  </sheetViews>
  <sheetFormatPr defaultRowHeight="12" x14ac:dyDescent="0.2"/>
  <cols>
    <col min="1" max="1" width="12.140625" style="1" bestFit="1" customWidth="1"/>
    <col min="2" max="2" width="13" style="4" customWidth="1"/>
    <col min="3" max="3" width="20.7109375" style="4" customWidth="1"/>
    <col min="4" max="4" width="14.140625" style="1" customWidth="1"/>
    <col min="5" max="5" width="14.7109375" style="1" customWidth="1"/>
    <col min="6" max="6" width="10.140625" style="1" customWidth="1"/>
    <col min="7" max="7" width="10.28515625" style="1" customWidth="1"/>
    <col min="8" max="8" width="14.5703125" style="1" customWidth="1"/>
    <col min="9" max="9" width="39.7109375" style="1" customWidth="1"/>
    <col min="10" max="14" width="15.140625" style="2" customWidth="1"/>
    <col min="15" max="15" width="14.42578125" style="2" customWidth="1"/>
    <col min="16" max="16" width="14.5703125" style="1" customWidth="1"/>
    <col min="17" max="17" width="29" style="1" customWidth="1"/>
    <col min="18" max="16384" width="9.140625" style="1"/>
  </cols>
  <sheetData>
    <row r="1" spans="1:18" ht="15" customHeight="1" x14ac:dyDescent="0.2"/>
    <row r="2" spans="1:18" ht="24.95" customHeight="1" thickBot="1" x14ac:dyDescent="0.25">
      <c r="A2" s="3"/>
      <c r="B2" s="90" t="s">
        <v>112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8" ht="15" customHeight="1" thickTop="1" thickBot="1" x14ac:dyDescent="0.25">
      <c r="Q3" s="67"/>
    </row>
    <row r="4" spans="1:18" s="4" customFormat="1" ht="61.5" thickTop="1" thickBot="1" x14ac:dyDescent="0.25">
      <c r="A4" s="48"/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24</v>
      </c>
      <c r="K4" s="50" t="s">
        <v>110</v>
      </c>
      <c r="L4" s="50" t="s">
        <v>111</v>
      </c>
      <c r="M4" s="83" t="s">
        <v>125</v>
      </c>
      <c r="N4" s="50" t="s">
        <v>47</v>
      </c>
      <c r="O4" s="51" t="s">
        <v>14</v>
      </c>
      <c r="P4" s="51" t="s">
        <v>9</v>
      </c>
      <c r="Q4" s="68" t="s">
        <v>10</v>
      </c>
    </row>
    <row r="5" spans="1:18" s="4" customFormat="1" ht="25.5" customHeight="1" thickTop="1" x14ac:dyDescent="0.2">
      <c r="A5" s="6"/>
      <c r="B5" s="7"/>
      <c r="C5" s="7"/>
      <c r="D5" s="7"/>
      <c r="E5" s="7"/>
      <c r="F5" s="7"/>
      <c r="G5" s="7"/>
      <c r="H5" s="8">
        <v>41231</v>
      </c>
      <c r="I5" s="9" t="s">
        <v>19</v>
      </c>
      <c r="J5" s="41">
        <f>SUM(J6:J7)</f>
        <v>458500</v>
      </c>
      <c r="K5" s="41"/>
      <c r="L5" s="41">
        <f>L6+L7</f>
        <v>0</v>
      </c>
      <c r="M5" s="41">
        <v>0</v>
      </c>
      <c r="N5" s="41">
        <f>J5+L5</f>
        <v>458500</v>
      </c>
      <c r="O5" s="41">
        <f>SUM(O6:O7)</f>
        <v>573125</v>
      </c>
      <c r="P5" s="41">
        <f>SUM(P6:P7)</f>
        <v>537591.25</v>
      </c>
      <c r="Q5" s="10"/>
    </row>
    <row r="6" spans="1:18" s="4" customFormat="1" ht="25.5" customHeight="1" x14ac:dyDescent="0.2">
      <c r="A6" s="80" t="s">
        <v>120</v>
      </c>
      <c r="B6" s="12" t="s">
        <v>18</v>
      </c>
      <c r="C6" s="12" t="s">
        <v>20</v>
      </c>
      <c r="D6" s="12" t="s">
        <v>11</v>
      </c>
      <c r="E6" s="12" t="s">
        <v>27</v>
      </c>
      <c r="F6" s="12" t="s">
        <v>105</v>
      </c>
      <c r="G6" s="12" t="s">
        <v>121</v>
      </c>
      <c r="H6" s="12" t="s">
        <v>12</v>
      </c>
      <c r="I6" s="13" t="s">
        <v>21</v>
      </c>
      <c r="J6" s="42">
        <v>450000</v>
      </c>
      <c r="K6" s="42"/>
      <c r="L6" s="42">
        <v>0</v>
      </c>
      <c r="M6" s="42">
        <v>0</v>
      </c>
      <c r="N6" s="42">
        <f>J6+L6</f>
        <v>450000</v>
      </c>
      <c r="O6" s="43">
        <f>J6*1.25</f>
        <v>562500</v>
      </c>
      <c r="P6" s="44">
        <f>J6*1.1725</f>
        <v>527625</v>
      </c>
      <c r="Q6" s="14"/>
    </row>
    <row r="7" spans="1:18" s="4" customFormat="1" ht="22.5" customHeight="1" x14ac:dyDescent="0.2">
      <c r="A7" s="11"/>
      <c r="B7" s="26"/>
      <c r="C7" s="26"/>
      <c r="D7" s="26"/>
      <c r="E7" s="26"/>
      <c r="F7" s="26"/>
      <c r="G7" s="26"/>
      <c r="H7" s="12" t="s">
        <v>12</v>
      </c>
      <c r="I7" s="27" t="s">
        <v>25</v>
      </c>
      <c r="J7" s="45">
        <v>8500</v>
      </c>
      <c r="K7" s="45"/>
      <c r="L7" s="45">
        <v>0</v>
      </c>
      <c r="M7" s="45">
        <v>0</v>
      </c>
      <c r="N7" s="42">
        <f>J7+L7</f>
        <v>8500</v>
      </c>
      <c r="O7" s="44">
        <f>J7*1.25</f>
        <v>10625</v>
      </c>
      <c r="P7" s="44">
        <f>J7*1.1725</f>
        <v>9966.25</v>
      </c>
      <c r="Q7" s="14"/>
    </row>
    <row r="8" spans="1:18" s="4" customFormat="1" ht="25.5" customHeight="1" x14ac:dyDescent="0.2">
      <c r="A8" s="15"/>
      <c r="B8" s="16"/>
      <c r="C8" s="16"/>
      <c r="D8" s="16"/>
      <c r="E8" s="16"/>
      <c r="F8" s="16"/>
      <c r="G8" s="16"/>
      <c r="H8" s="16">
        <v>42211</v>
      </c>
      <c r="I8" s="17" t="s">
        <v>17</v>
      </c>
      <c r="J8" s="46">
        <f>J9+J11+J12</f>
        <v>720000</v>
      </c>
      <c r="K8" s="46">
        <f>K12</f>
        <v>90000</v>
      </c>
      <c r="L8" s="46">
        <f>L9+L10+L11+L12+L13</f>
        <v>400000</v>
      </c>
      <c r="M8" s="46">
        <v>0</v>
      </c>
      <c r="N8" s="46">
        <f>N9+N10+N11+N12+N13</f>
        <v>1210000</v>
      </c>
      <c r="O8" s="46">
        <f t="shared" ref="O8:O13" si="0">N8*1.25</f>
        <v>1512500</v>
      </c>
      <c r="P8" s="46">
        <f>P9+P10+P11+P12+P13</f>
        <v>1422650</v>
      </c>
      <c r="Q8" s="18"/>
    </row>
    <row r="9" spans="1:18" s="36" customFormat="1" ht="23.25" customHeight="1" x14ac:dyDescent="0.2">
      <c r="A9" s="74" t="s">
        <v>41</v>
      </c>
      <c r="B9" s="20" t="s">
        <v>18</v>
      </c>
      <c r="C9" s="12" t="s">
        <v>20</v>
      </c>
      <c r="D9" s="26" t="s">
        <v>11</v>
      </c>
      <c r="E9" s="26" t="s">
        <v>27</v>
      </c>
      <c r="F9" s="26" t="s">
        <v>88</v>
      </c>
      <c r="G9" s="26" t="s">
        <v>28</v>
      </c>
      <c r="H9" s="12" t="s">
        <v>12</v>
      </c>
      <c r="I9" s="75" t="s">
        <v>92</v>
      </c>
      <c r="J9" s="39">
        <v>670000</v>
      </c>
      <c r="K9" s="39"/>
      <c r="L9" s="39">
        <v>0</v>
      </c>
      <c r="M9" s="39">
        <v>0</v>
      </c>
      <c r="N9" s="39">
        <f>J9+L9</f>
        <v>670000</v>
      </c>
      <c r="O9" s="45">
        <f t="shared" si="0"/>
        <v>837500</v>
      </c>
      <c r="P9" s="39">
        <v>785600</v>
      </c>
      <c r="Q9" s="76" t="s">
        <v>13</v>
      </c>
      <c r="R9" s="37"/>
    </row>
    <row r="10" spans="1:18" s="4" customFormat="1" ht="27.75" customHeight="1" x14ac:dyDescent="0.2">
      <c r="A10" s="74" t="s">
        <v>86</v>
      </c>
      <c r="B10" s="20" t="s">
        <v>87</v>
      </c>
      <c r="C10" s="12" t="s">
        <v>20</v>
      </c>
      <c r="D10" s="26" t="s">
        <v>66</v>
      </c>
      <c r="E10" s="26" t="s">
        <v>27</v>
      </c>
      <c r="F10" s="26" t="s">
        <v>88</v>
      </c>
      <c r="G10" s="26" t="s">
        <v>28</v>
      </c>
      <c r="H10" s="12" t="s">
        <v>12</v>
      </c>
      <c r="I10" s="75" t="s">
        <v>85</v>
      </c>
      <c r="J10" s="39">
        <v>0</v>
      </c>
      <c r="K10" s="39"/>
      <c r="L10" s="39">
        <v>350000</v>
      </c>
      <c r="M10" s="39">
        <v>0</v>
      </c>
      <c r="N10" s="39">
        <f t="shared" ref="N10" si="1">J10+L10</f>
        <v>350000</v>
      </c>
      <c r="O10" s="45">
        <f t="shared" si="0"/>
        <v>437500</v>
      </c>
      <c r="P10" s="39">
        <v>410400</v>
      </c>
      <c r="Q10" s="76" t="s">
        <v>13</v>
      </c>
      <c r="R10" s="5"/>
    </row>
    <row r="11" spans="1:18" s="36" customFormat="1" ht="23.25" customHeight="1" x14ac:dyDescent="0.2">
      <c r="A11" s="77" t="s">
        <v>62</v>
      </c>
      <c r="B11" s="12" t="s">
        <v>29</v>
      </c>
      <c r="C11" s="12" t="s">
        <v>16</v>
      </c>
      <c r="D11" s="26"/>
      <c r="E11" s="26"/>
      <c r="F11" s="26"/>
      <c r="G11" s="26"/>
      <c r="H11" s="12" t="s">
        <v>12</v>
      </c>
      <c r="I11" s="75" t="s">
        <v>22</v>
      </c>
      <c r="J11" s="39">
        <v>50000</v>
      </c>
      <c r="K11" s="39"/>
      <c r="L11" s="39">
        <v>0</v>
      </c>
      <c r="M11" s="39">
        <v>0</v>
      </c>
      <c r="N11" s="39">
        <f>J11+L11</f>
        <v>50000</v>
      </c>
      <c r="O11" s="45">
        <f t="shared" si="0"/>
        <v>62500</v>
      </c>
      <c r="P11" s="39">
        <f>J11*1.1725</f>
        <v>58625.000000000007</v>
      </c>
      <c r="Q11" s="76" t="s">
        <v>13</v>
      </c>
    </row>
    <row r="12" spans="1:18" s="36" customFormat="1" ht="23.25" customHeight="1" x14ac:dyDescent="0.2">
      <c r="A12" s="74" t="s">
        <v>58</v>
      </c>
      <c r="B12" s="12" t="s">
        <v>43</v>
      </c>
      <c r="C12" s="12" t="s">
        <v>16</v>
      </c>
      <c r="D12" s="26"/>
      <c r="E12" s="26"/>
      <c r="F12" s="26"/>
      <c r="G12" s="26"/>
      <c r="H12" s="12">
        <v>42211</v>
      </c>
      <c r="I12" s="75" t="s">
        <v>57</v>
      </c>
      <c r="J12" s="39">
        <v>0</v>
      </c>
      <c r="K12" s="39">
        <v>90000</v>
      </c>
      <c r="L12" s="39">
        <v>0</v>
      </c>
      <c r="M12" s="39">
        <v>0</v>
      </c>
      <c r="N12" s="39">
        <f>K12</f>
        <v>90000</v>
      </c>
      <c r="O12" s="45">
        <f t="shared" si="0"/>
        <v>112500</v>
      </c>
      <c r="P12" s="39">
        <f>N12*1.1725</f>
        <v>105525.00000000001</v>
      </c>
      <c r="Q12" s="76" t="s">
        <v>13</v>
      </c>
    </row>
    <row r="13" spans="1:18" s="36" customFormat="1" ht="28.5" customHeight="1" x14ac:dyDescent="0.2">
      <c r="A13" s="74" t="s">
        <v>93</v>
      </c>
      <c r="B13" s="12" t="s">
        <v>18</v>
      </c>
      <c r="C13" s="12" t="s">
        <v>16</v>
      </c>
      <c r="D13" s="26"/>
      <c r="E13" s="26"/>
      <c r="F13" s="26"/>
      <c r="G13" s="26"/>
      <c r="H13" s="12" t="s">
        <v>83</v>
      </c>
      <c r="I13" s="75" t="s">
        <v>94</v>
      </c>
      <c r="J13" s="39">
        <v>0</v>
      </c>
      <c r="K13" s="39"/>
      <c r="L13" s="39">
        <v>50000</v>
      </c>
      <c r="M13" s="39">
        <v>0</v>
      </c>
      <c r="N13" s="39">
        <f>L13</f>
        <v>50000</v>
      </c>
      <c r="O13" s="45">
        <f t="shared" si="0"/>
        <v>62500</v>
      </c>
      <c r="P13" s="39">
        <v>62500</v>
      </c>
      <c r="Q13" s="76" t="s">
        <v>13</v>
      </c>
    </row>
    <row r="14" spans="1:18" s="4" customFormat="1" ht="24.75" customHeight="1" x14ac:dyDescent="0.2">
      <c r="A14" s="35"/>
      <c r="B14" s="65"/>
      <c r="C14" s="21"/>
      <c r="D14" s="21"/>
      <c r="E14" s="21"/>
      <c r="F14" s="21"/>
      <c r="G14" s="21"/>
      <c r="H14" s="21">
        <v>422411</v>
      </c>
      <c r="I14" s="22" t="s">
        <v>42</v>
      </c>
      <c r="J14" s="38">
        <f>J15</f>
        <v>150000</v>
      </c>
      <c r="K14" s="38"/>
      <c r="L14" s="38">
        <f>L15+L16</f>
        <v>1080000</v>
      </c>
      <c r="M14" s="38">
        <v>0</v>
      </c>
      <c r="N14" s="38">
        <f>N15+N16</f>
        <v>1080000</v>
      </c>
      <c r="O14" s="38">
        <f>O15+O16</f>
        <v>1350000</v>
      </c>
      <c r="P14" s="38">
        <f>P15+P16</f>
        <v>1350000</v>
      </c>
      <c r="Q14" s="25"/>
    </row>
    <row r="15" spans="1:18" s="4" customFormat="1" ht="24.75" customHeight="1" x14ac:dyDescent="0.2">
      <c r="A15" s="23"/>
      <c r="B15" s="66" t="s">
        <v>36</v>
      </c>
      <c r="C15" s="20" t="s">
        <v>16</v>
      </c>
      <c r="D15" s="20"/>
      <c r="E15" s="20"/>
      <c r="F15" s="20"/>
      <c r="G15" s="20"/>
      <c r="H15" s="20" t="s">
        <v>33</v>
      </c>
      <c r="I15" s="24" t="s">
        <v>37</v>
      </c>
      <c r="J15" s="39">
        <v>150000</v>
      </c>
      <c r="K15" s="39"/>
      <c r="L15" s="39">
        <v>0</v>
      </c>
      <c r="M15" s="39">
        <v>-150000</v>
      </c>
      <c r="N15" s="39">
        <f>M15+L15+J15</f>
        <v>0</v>
      </c>
      <c r="O15" s="40">
        <v>0</v>
      </c>
      <c r="P15" s="40">
        <f>O15</f>
        <v>0</v>
      </c>
      <c r="Q15" s="19"/>
    </row>
    <row r="16" spans="1:18" s="4" customFormat="1" ht="24.75" customHeight="1" x14ac:dyDescent="0.2">
      <c r="A16" s="23" t="s">
        <v>95</v>
      </c>
      <c r="B16" s="66" t="s">
        <v>96</v>
      </c>
      <c r="C16" s="20" t="s">
        <v>97</v>
      </c>
      <c r="D16" s="20" t="s">
        <v>66</v>
      </c>
      <c r="E16" s="20" t="s">
        <v>27</v>
      </c>
      <c r="F16" s="20" t="s">
        <v>98</v>
      </c>
      <c r="G16" s="20" t="s">
        <v>99</v>
      </c>
      <c r="H16" s="20" t="s">
        <v>33</v>
      </c>
      <c r="I16" s="24" t="s">
        <v>100</v>
      </c>
      <c r="J16" s="39">
        <v>0</v>
      </c>
      <c r="K16" s="39"/>
      <c r="L16" s="39">
        <v>1080000</v>
      </c>
      <c r="M16" s="39">
        <v>0</v>
      </c>
      <c r="N16" s="39">
        <v>1080000</v>
      </c>
      <c r="O16" s="40">
        <f>N16*1.25</f>
        <v>1350000</v>
      </c>
      <c r="P16" s="40">
        <v>1350000</v>
      </c>
      <c r="Q16" s="19" t="s">
        <v>13</v>
      </c>
    </row>
    <row r="17" spans="1:19" s="4" customFormat="1" ht="24.75" customHeight="1" x14ac:dyDescent="0.2">
      <c r="A17" s="35"/>
      <c r="B17" s="73"/>
      <c r="C17" s="21"/>
      <c r="D17" s="21"/>
      <c r="E17" s="21"/>
      <c r="F17" s="21"/>
      <c r="G17" s="21"/>
      <c r="H17" s="21">
        <v>422190</v>
      </c>
      <c r="I17" s="22" t="s">
        <v>77</v>
      </c>
      <c r="J17" s="38">
        <v>0</v>
      </c>
      <c r="K17" s="38"/>
      <c r="L17" s="38">
        <v>150000</v>
      </c>
      <c r="M17" s="38">
        <v>0</v>
      </c>
      <c r="N17" s="38">
        <v>150000</v>
      </c>
      <c r="O17" s="38">
        <f>N17*1.25</f>
        <v>187500</v>
      </c>
      <c r="P17" s="38">
        <f>P18</f>
        <v>175875</v>
      </c>
      <c r="Q17" s="25"/>
    </row>
    <row r="18" spans="1:19" s="4" customFormat="1" ht="24.75" customHeight="1" x14ac:dyDescent="0.2">
      <c r="A18" s="23" t="s">
        <v>101</v>
      </c>
      <c r="B18" s="66" t="s">
        <v>102</v>
      </c>
      <c r="C18" s="20" t="s">
        <v>35</v>
      </c>
      <c r="D18" s="20"/>
      <c r="E18" s="20"/>
      <c r="F18" s="20"/>
      <c r="G18" s="20"/>
      <c r="H18" s="20" t="s">
        <v>12</v>
      </c>
      <c r="I18" s="24" t="s">
        <v>78</v>
      </c>
      <c r="J18" s="39">
        <v>0</v>
      </c>
      <c r="K18" s="39"/>
      <c r="L18" s="39">
        <v>150000</v>
      </c>
      <c r="M18" s="39">
        <v>0</v>
      </c>
      <c r="N18" s="39">
        <v>150000</v>
      </c>
      <c r="O18" s="40">
        <f>N18*1.25</f>
        <v>187500</v>
      </c>
      <c r="P18" s="40">
        <v>175875</v>
      </c>
      <c r="Q18" s="19" t="s">
        <v>13</v>
      </c>
    </row>
    <row r="19" spans="1:19" s="4" customFormat="1" ht="30.75" customHeight="1" x14ac:dyDescent="0.2">
      <c r="A19" s="35"/>
      <c r="B19" s="71"/>
      <c r="C19" s="72"/>
      <c r="D19" s="21"/>
      <c r="E19" s="21"/>
      <c r="F19" s="21"/>
      <c r="G19" s="21"/>
      <c r="H19" s="21">
        <v>42242</v>
      </c>
      <c r="I19" s="22" t="s">
        <v>60</v>
      </c>
      <c r="J19" s="38">
        <f>J22+J23+J25</f>
        <v>0</v>
      </c>
      <c r="K19" s="38">
        <f>K21+K22+K23+K24+K25+K27+K28</f>
        <v>2991000</v>
      </c>
      <c r="L19" s="38">
        <f>L20+L21+L22+L23+L24+L25+L26+L27+L28+L29+L30+L31</f>
        <v>4300000</v>
      </c>
      <c r="M19" s="38">
        <f>M20+M21+M22+M23+M24+M25+M26+M27+M28+M29+M30+M31+M32+M33+M34+M35</f>
        <v>284000</v>
      </c>
      <c r="N19" s="38">
        <f>N20+N21+N22+N23+N24+N25+N26+N27+N28+N29+N30+N31+N32+N33+N34+N35</f>
        <v>7575000</v>
      </c>
      <c r="O19" s="38">
        <f>O20+O21+O22+O23+O24+O25+O26+O27+O28+O29+O30+O31</f>
        <v>9113750</v>
      </c>
      <c r="P19" s="38">
        <f>SUM(P20:P35)</f>
        <v>9111750</v>
      </c>
      <c r="Q19" s="25"/>
      <c r="S19" s="82"/>
    </row>
    <row r="20" spans="1:19" s="4" customFormat="1" ht="30.75" customHeight="1" x14ac:dyDescent="0.2">
      <c r="A20" s="23" t="s">
        <v>89</v>
      </c>
      <c r="B20" s="66" t="s">
        <v>90</v>
      </c>
      <c r="C20" s="20" t="s">
        <v>20</v>
      </c>
      <c r="D20" s="20" t="s">
        <v>11</v>
      </c>
      <c r="E20" s="20" t="s">
        <v>27</v>
      </c>
      <c r="F20" s="20" t="s">
        <v>98</v>
      </c>
      <c r="G20" s="20"/>
      <c r="H20" s="20" t="s">
        <v>83</v>
      </c>
      <c r="I20" s="24" t="s">
        <v>91</v>
      </c>
      <c r="J20" s="39">
        <v>0</v>
      </c>
      <c r="K20" s="39"/>
      <c r="L20" s="39">
        <v>2560000</v>
      </c>
      <c r="M20" s="39">
        <v>0</v>
      </c>
      <c r="N20" s="39">
        <v>2560000</v>
      </c>
      <c r="O20" s="40">
        <f t="shared" ref="O20:O35" si="2">N20*1.25</f>
        <v>3200000</v>
      </c>
      <c r="P20" s="40">
        <v>3200000</v>
      </c>
      <c r="Q20" s="19" t="s">
        <v>13</v>
      </c>
      <c r="S20" s="82"/>
    </row>
    <row r="21" spans="1:19" s="4" customFormat="1" ht="30.75" customHeight="1" x14ac:dyDescent="0.2">
      <c r="A21" s="23" t="s">
        <v>65</v>
      </c>
      <c r="B21" s="66" t="s">
        <v>52</v>
      </c>
      <c r="C21" s="20" t="s">
        <v>20</v>
      </c>
      <c r="D21" s="20" t="s">
        <v>66</v>
      </c>
      <c r="E21" s="20" t="s">
        <v>27</v>
      </c>
      <c r="F21" s="20" t="s">
        <v>67</v>
      </c>
      <c r="G21" s="20" t="s">
        <v>68</v>
      </c>
      <c r="H21" s="20" t="s">
        <v>81</v>
      </c>
      <c r="I21" s="24" t="s">
        <v>69</v>
      </c>
      <c r="J21" s="39">
        <v>0</v>
      </c>
      <c r="K21" s="39">
        <v>1024000</v>
      </c>
      <c r="L21" s="39">
        <v>0</v>
      </c>
      <c r="M21" s="39">
        <v>0</v>
      </c>
      <c r="N21" s="39">
        <v>1024000</v>
      </c>
      <c r="O21" s="40">
        <f t="shared" si="2"/>
        <v>1280000</v>
      </c>
      <c r="P21" s="40">
        <v>1280000</v>
      </c>
      <c r="Q21" s="19" t="s">
        <v>70</v>
      </c>
    </row>
    <row r="22" spans="1:19" s="4" customFormat="1" ht="29.25" customHeight="1" x14ac:dyDescent="0.2">
      <c r="A22" s="23" t="s">
        <v>51</v>
      </c>
      <c r="B22" s="66" t="s">
        <v>44</v>
      </c>
      <c r="C22" s="20" t="s">
        <v>20</v>
      </c>
      <c r="D22" s="20" t="s">
        <v>11</v>
      </c>
      <c r="E22" s="20" t="s">
        <v>27</v>
      </c>
      <c r="F22" s="20" t="s">
        <v>46</v>
      </c>
      <c r="G22" s="20" t="s">
        <v>45</v>
      </c>
      <c r="H22" s="20" t="s">
        <v>82</v>
      </c>
      <c r="I22" s="24" t="s">
        <v>59</v>
      </c>
      <c r="J22" s="39">
        <v>0</v>
      </c>
      <c r="K22" s="39">
        <v>670000</v>
      </c>
      <c r="L22" s="39">
        <v>0</v>
      </c>
      <c r="M22" s="39">
        <v>0</v>
      </c>
      <c r="N22" s="39">
        <f>K22</f>
        <v>670000</v>
      </c>
      <c r="O22" s="40">
        <f t="shared" si="2"/>
        <v>837500</v>
      </c>
      <c r="P22" s="40">
        <f>N22</f>
        <v>670000</v>
      </c>
      <c r="Q22" s="19" t="s">
        <v>13</v>
      </c>
    </row>
    <row r="23" spans="1:19" s="4" customFormat="1" ht="37.5" customHeight="1" x14ac:dyDescent="0.2">
      <c r="A23" s="23" t="s">
        <v>50</v>
      </c>
      <c r="B23" s="66" t="s">
        <v>48</v>
      </c>
      <c r="C23" s="20" t="s">
        <v>53</v>
      </c>
      <c r="D23" s="20" t="s">
        <v>11</v>
      </c>
      <c r="E23" s="20" t="s">
        <v>27</v>
      </c>
      <c r="F23" s="20" t="s">
        <v>61</v>
      </c>
      <c r="G23" s="20" t="s">
        <v>56</v>
      </c>
      <c r="H23" s="20" t="s">
        <v>83</v>
      </c>
      <c r="I23" s="24" t="s">
        <v>49</v>
      </c>
      <c r="J23" s="39">
        <v>0</v>
      </c>
      <c r="K23" s="39">
        <v>640000</v>
      </c>
      <c r="L23" s="39">
        <v>0</v>
      </c>
      <c r="M23" s="39">
        <v>0</v>
      </c>
      <c r="N23" s="39">
        <f>K23</f>
        <v>640000</v>
      </c>
      <c r="O23" s="40">
        <f t="shared" si="2"/>
        <v>800000</v>
      </c>
      <c r="P23" s="40">
        <f>O23</f>
        <v>800000</v>
      </c>
      <c r="Q23" s="19" t="s">
        <v>13</v>
      </c>
    </row>
    <row r="24" spans="1:19" s="4" customFormat="1" ht="37.5" customHeight="1" x14ac:dyDescent="0.2">
      <c r="A24" s="23" t="s">
        <v>63</v>
      </c>
      <c r="B24" s="66" t="s">
        <v>52</v>
      </c>
      <c r="C24" s="20" t="s">
        <v>53</v>
      </c>
      <c r="D24" s="20" t="s">
        <v>11</v>
      </c>
      <c r="E24" s="20" t="s">
        <v>27</v>
      </c>
      <c r="F24" s="20" t="s">
        <v>46</v>
      </c>
      <c r="G24" s="20"/>
      <c r="H24" s="20" t="s">
        <v>83</v>
      </c>
      <c r="I24" s="24" t="s">
        <v>64</v>
      </c>
      <c r="J24" s="39">
        <v>0</v>
      </c>
      <c r="K24" s="39">
        <v>205000</v>
      </c>
      <c r="L24" s="39">
        <v>0</v>
      </c>
      <c r="M24" s="39">
        <v>0</v>
      </c>
      <c r="N24" s="39">
        <v>205000</v>
      </c>
      <c r="O24" s="40">
        <f t="shared" si="2"/>
        <v>256250</v>
      </c>
      <c r="P24" s="40">
        <v>256250</v>
      </c>
      <c r="Q24" s="19" t="s">
        <v>13</v>
      </c>
    </row>
    <row r="25" spans="1:19" s="4" customFormat="1" ht="37.5" customHeight="1" x14ac:dyDescent="0.2">
      <c r="A25" s="23" t="s">
        <v>54</v>
      </c>
      <c r="B25" s="66" t="s">
        <v>52</v>
      </c>
      <c r="C25" s="20" t="s">
        <v>53</v>
      </c>
      <c r="D25" s="20" t="s">
        <v>11</v>
      </c>
      <c r="E25" s="20" t="s">
        <v>27</v>
      </c>
      <c r="F25" s="20" t="s">
        <v>61</v>
      </c>
      <c r="G25" s="20" t="s">
        <v>56</v>
      </c>
      <c r="H25" s="20" t="s">
        <v>83</v>
      </c>
      <c r="I25" s="24" t="s">
        <v>55</v>
      </c>
      <c r="J25" s="39">
        <v>0</v>
      </c>
      <c r="K25" s="39">
        <v>250000</v>
      </c>
      <c r="L25" s="39">
        <v>0</v>
      </c>
      <c r="M25" s="39">
        <v>0</v>
      </c>
      <c r="N25" s="39">
        <f>K25</f>
        <v>250000</v>
      </c>
      <c r="O25" s="40">
        <f t="shared" si="2"/>
        <v>312500</v>
      </c>
      <c r="P25" s="40">
        <f>O25</f>
        <v>312500</v>
      </c>
      <c r="Q25" s="19" t="s">
        <v>13</v>
      </c>
    </row>
    <row r="26" spans="1:19" s="4" customFormat="1" ht="37.5" customHeight="1" x14ac:dyDescent="0.2">
      <c r="A26" s="23" t="s">
        <v>79</v>
      </c>
      <c r="B26" s="66" t="s">
        <v>80</v>
      </c>
      <c r="C26" s="20" t="s">
        <v>16</v>
      </c>
      <c r="D26" s="20"/>
      <c r="E26" s="20"/>
      <c r="F26" s="20"/>
      <c r="G26" s="20"/>
      <c r="H26" s="20" t="s">
        <v>83</v>
      </c>
      <c r="I26" s="24" t="s">
        <v>84</v>
      </c>
      <c r="J26" s="39">
        <v>0</v>
      </c>
      <c r="K26" s="39"/>
      <c r="L26" s="39">
        <v>140000</v>
      </c>
      <c r="M26" s="39">
        <v>0</v>
      </c>
      <c r="N26" s="39">
        <v>140000</v>
      </c>
      <c r="O26" s="40">
        <f t="shared" si="2"/>
        <v>175000</v>
      </c>
      <c r="P26" s="40">
        <v>175000</v>
      </c>
      <c r="Q26" s="19" t="s">
        <v>13</v>
      </c>
    </row>
    <row r="27" spans="1:19" s="4" customFormat="1" ht="30" customHeight="1" x14ac:dyDescent="0.2">
      <c r="A27" s="23" t="s">
        <v>71</v>
      </c>
      <c r="B27" s="66" t="s">
        <v>72</v>
      </c>
      <c r="C27" s="20" t="s">
        <v>16</v>
      </c>
      <c r="D27" s="20"/>
      <c r="E27" s="20"/>
      <c r="F27" s="20"/>
      <c r="G27" s="20"/>
      <c r="H27" s="20" t="s">
        <v>82</v>
      </c>
      <c r="I27" s="24" t="s">
        <v>73</v>
      </c>
      <c r="J27" s="39">
        <v>0</v>
      </c>
      <c r="K27" s="39">
        <v>52000</v>
      </c>
      <c r="L27" s="39">
        <v>0</v>
      </c>
      <c r="M27" s="39">
        <v>0</v>
      </c>
      <c r="N27" s="39">
        <v>52000</v>
      </c>
      <c r="O27" s="40">
        <f t="shared" si="2"/>
        <v>65000</v>
      </c>
      <c r="P27" s="40">
        <v>52000</v>
      </c>
      <c r="Q27" s="19" t="s">
        <v>13</v>
      </c>
    </row>
    <row r="28" spans="1:19" s="4" customFormat="1" ht="30" customHeight="1" x14ac:dyDescent="0.2">
      <c r="A28" s="23" t="s">
        <v>74</v>
      </c>
      <c r="B28" s="66" t="s">
        <v>75</v>
      </c>
      <c r="C28" s="20" t="s">
        <v>16</v>
      </c>
      <c r="D28" s="20"/>
      <c r="E28" s="20"/>
      <c r="F28" s="20"/>
      <c r="G28" s="20"/>
      <c r="H28" s="20" t="s">
        <v>82</v>
      </c>
      <c r="I28" s="24" t="s">
        <v>76</v>
      </c>
      <c r="J28" s="39">
        <v>0</v>
      </c>
      <c r="K28" s="39">
        <v>150000</v>
      </c>
      <c r="L28" s="39">
        <v>0</v>
      </c>
      <c r="M28" s="39">
        <v>0</v>
      </c>
      <c r="N28" s="39">
        <v>150000</v>
      </c>
      <c r="O28" s="40">
        <f t="shared" si="2"/>
        <v>187500</v>
      </c>
      <c r="P28" s="40">
        <v>150000</v>
      </c>
      <c r="Q28" s="19" t="s">
        <v>13</v>
      </c>
    </row>
    <row r="29" spans="1:19" s="4" customFormat="1" ht="30" customHeight="1" x14ac:dyDescent="0.2">
      <c r="A29" s="23" t="s">
        <v>103</v>
      </c>
      <c r="B29" s="66" t="s">
        <v>80</v>
      </c>
      <c r="C29" s="20" t="s">
        <v>16</v>
      </c>
      <c r="D29" s="20"/>
      <c r="E29" s="20"/>
      <c r="F29" s="20"/>
      <c r="G29" s="20"/>
      <c r="H29" s="20" t="s">
        <v>83</v>
      </c>
      <c r="I29" s="24" t="s">
        <v>84</v>
      </c>
      <c r="J29" s="39">
        <v>0</v>
      </c>
      <c r="K29" s="39">
        <v>0</v>
      </c>
      <c r="L29" s="39">
        <v>135000</v>
      </c>
      <c r="M29" s="39">
        <v>0</v>
      </c>
      <c r="N29" s="39">
        <v>135000</v>
      </c>
      <c r="O29" s="40">
        <f t="shared" si="2"/>
        <v>168750</v>
      </c>
      <c r="P29" s="40">
        <v>168750</v>
      </c>
      <c r="Q29" s="19" t="s">
        <v>13</v>
      </c>
    </row>
    <row r="30" spans="1:19" s="4" customFormat="1" ht="36.75" customHeight="1" x14ac:dyDescent="0.2">
      <c r="A30" s="23" t="s">
        <v>104</v>
      </c>
      <c r="B30" s="66" t="s">
        <v>80</v>
      </c>
      <c r="C30" s="20" t="s">
        <v>53</v>
      </c>
      <c r="D30" s="20" t="s">
        <v>11</v>
      </c>
      <c r="E30" s="20" t="s">
        <v>27</v>
      </c>
      <c r="F30" s="20" t="s">
        <v>105</v>
      </c>
      <c r="G30" s="20"/>
      <c r="H30" s="20" t="s">
        <v>83</v>
      </c>
      <c r="I30" s="24" t="s">
        <v>106</v>
      </c>
      <c r="J30" s="39">
        <v>0</v>
      </c>
      <c r="K30" s="39">
        <v>0</v>
      </c>
      <c r="L30" s="39">
        <v>920000</v>
      </c>
      <c r="M30" s="39">
        <v>0</v>
      </c>
      <c r="N30" s="39">
        <v>920000</v>
      </c>
      <c r="O30" s="40">
        <f t="shared" si="2"/>
        <v>1150000</v>
      </c>
      <c r="P30" s="40">
        <v>1150000</v>
      </c>
      <c r="Q30" s="19" t="s">
        <v>13</v>
      </c>
    </row>
    <row r="31" spans="1:19" s="4" customFormat="1" ht="60" customHeight="1" x14ac:dyDescent="0.2">
      <c r="A31" s="23" t="s">
        <v>107</v>
      </c>
      <c r="B31" s="66" t="s">
        <v>108</v>
      </c>
      <c r="C31" s="20" t="s">
        <v>20</v>
      </c>
      <c r="D31" s="20" t="s">
        <v>66</v>
      </c>
      <c r="E31" s="20" t="s">
        <v>27</v>
      </c>
      <c r="F31" s="20" t="s">
        <v>105</v>
      </c>
      <c r="G31" s="20"/>
      <c r="H31" s="20" t="s">
        <v>82</v>
      </c>
      <c r="I31" s="24" t="s">
        <v>109</v>
      </c>
      <c r="J31" s="39">
        <v>0</v>
      </c>
      <c r="K31" s="39">
        <v>0</v>
      </c>
      <c r="L31" s="39">
        <v>545000</v>
      </c>
      <c r="M31" s="39">
        <v>0</v>
      </c>
      <c r="N31" s="39">
        <v>545000</v>
      </c>
      <c r="O31" s="40">
        <f t="shared" si="2"/>
        <v>681250</v>
      </c>
      <c r="P31" s="40">
        <v>545000</v>
      </c>
      <c r="Q31" s="19" t="s">
        <v>13</v>
      </c>
    </row>
    <row r="32" spans="1:19" s="4" customFormat="1" ht="25.5" customHeight="1" x14ac:dyDescent="0.2">
      <c r="A32" s="23" t="s">
        <v>122</v>
      </c>
      <c r="B32" s="66" t="s">
        <v>80</v>
      </c>
      <c r="C32" s="20" t="s">
        <v>16</v>
      </c>
      <c r="D32" s="79"/>
      <c r="E32" s="79"/>
      <c r="F32" s="79"/>
      <c r="G32" s="79"/>
      <c r="H32" s="79"/>
      <c r="I32" s="24" t="s">
        <v>123</v>
      </c>
      <c r="J32" s="84">
        <v>0</v>
      </c>
      <c r="K32" s="84">
        <v>0</v>
      </c>
      <c r="L32" s="84">
        <v>0</v>
      </c>
      <c r="M32" s="84">
        <v>35000</v>
      </c>
      <c r="N32" s="84">
        <v>35000</v>
      </c>
      <c r="O32" s="85">
        <f t="shared" si="2"/>
        <v>43750</v>
      </c>
      <c r="P32" s="85">
        <v>41000</v>
      </c>
      <c r="Q32" s="86" t="s">
        <v>13</v>
      </c>
    </row>
    <row r="33" spans="1:19" s="4" customFormat="1" ht="23.25" customHeight="1" x14ac:dyDescent="0.2">
      <c r="A33" s="23" t="s">
        <v>114</v>
      </c>
      <c r="B33" s="66" t="s">
        <v>80</v>
      </c>
      <c r="C33" s="20" t="s">
        <v>16</v>
      </c>
      <c r="D33" s="79"/>
      <c r="E33" s="79"/>
      <c r="F33" s="79"/>
      <c r="G33" s="79"/>
      <c r="H33" s="79"/>
      <c r="I33" s="24" t="s">
        <v>113</v>
      </c>
      <c r="J33" s="84">
        <v>0</v>
      </c>
      <c r="K33" s="84">
        <v>0</v>
      </c>
      <c r="L33" s="84">
        <v>0</v>
      </c>
      <c r="M33" s="84">
        <v>45000</v>
      </c>
      <c r="N33" s="84">
        <v>45000</v>
      </c>
      <c r="O33" s="85">
        <f t="shared" si="2"/>
        <v>56250</v>
      </c>
      <c r="P33" s="85">
        <v>56250</v>
      </c>
      <c r="Q33" s="86" t="s">
        <v>13</v>
      </c>
    </row>
    <row r="34" spans="1:19" s="4" customFormat="1" ht="27" customHeight="1" x14ac:dyDescent="0.2">
      <c r="A34" s="23" t="s">
        <v>116</v>
      </c>
      <c r="B34" s="66" t="s">
        <v>117</v>
      </c>
      <c r="C34" s="20" t="s">
        <v>16</v>
      </c>
      <c r="D34" s="79"/>
      <c r="E34" s="79"/>
      <c r="F34" s="79"/>
      <c r="G34" s="79"/>
      <c r="H34" s="79"/>
      <c r="I34" s="24" t="s">
        <v>115</v>
      </c>
      <c r="J34" s="84">
        <v>0</v>
      </c>
      <c r="K34" s="84">
        <v>0</v>
      </c>
      <c r="L34" s="84">
        <v>0</v>
      </c>
      <c r="M34" s="84">
        <v>54000</v>
      </c>
      <c r="N34" s="84">
        <v>54000</v>
      </c>
      <c r="O34" s="85">
        <f t="shared" si="2"/>
        <v>67500</v>
      </c>
      <c r="P34" s="85">
        <v>67500</v>
      </c>
      <c r="Q34" s="86" t="s">
        <v>13</v>
      </c>
    </row>
    <row r="35" spans="1:19" s="4" customFormat="1" ht="24" customHeight="1" x14ac:dyDescent="0.2">
      <c r="A35" s="23" t="s">
        <v>119</v>
      </c>
      <c r="B35" s="66" t="s">
        <v>80</v>
      </c>
      <c r="C35" s="20" t="s">
        <v>16</v>
      </c>
      <c r="D35" s="79"/>
      <c r="E35" s="79"/>
      <c r="F35" s="79"/>
      <c r="G35" s="79"/>
      <c r="H35" s="79"/>
      <c r="I35" s="24" t="s">
        <v>118</v>
      </c>
      <c r="J35" s="84">
        <v>0</v>
      </c>
      <c r="K35" s="84">
        <v>0</v>
      </c>
      <c r="L35" s="84">
        <v>0</v>
      </c>
      <c r="M35" s="84">
        <v>150000</v>
      </c>
      <c r="N35" s="84">
        <v>150000</v>
      </c>
      <c r="O35" s="85">
        <f t="shared" si="2"/>
        <v>187500</v>
      </c>
      <c r="P35" s="85">
        <v>187500</v>
      </c>
      <c r="Q35" s="86" t="s">
        <v>13</v>
      </c>
      <c r="S35" s="82">
        <f>SUM(P32:P35)</f>
        <v>352250</v>
      </c>
    </row>
    <row r="36" spans="1:19" s="4" customFormat="1" ht="24.75" customHeight="1" x14ac:dyDescent="0.2">
      <c r="A36" s="35"/>
      <c r="B36" s="71"/>
      <c r="C36" s="21"/>
      <c r="D36" s="21"/>
      <c r="E36" s="21"/>
      <c r="F36" s="21"/>
      <c r="G36" s="21"/>
      <c r="H36" s="21">
        <v>42621</v>
      </c>
      <c r="I36" s="22" t="s">
        <v>23</v>
      </c>
      <c r="J36" s="38">
        <f>SUM(J37:J37)</f>
        <v>22000</v>
      </c>
      <c r="K36" s="38"/>
      <c r="L36" s="38">
        <f t="shared" ref="L36:N36" si="3">SUM(L37:L37)</f>
        <v>0</v>
      </c>
      <c r="M36" s="38">
        <v>-22000</v>
      </c>
      <c r="N36" s="38">
        <f t="shared" si="3"/>
        <v>0</v>
      </c>
      <c r="O36" s="38">
        <f>SUM(O37:O37)</f>
        <v>0</v>
      </c>
      <c r="P36" s="38">
        <f>SUM(P37:P37)</f>
        <v>0</v>
      </c>
      <c r="Q36" s="25"/>
      <c r="S36" s="82">
        <f>S35+539350</f>
        <v>891600</v>
      </c>
    </row>
    <row r="37" spans="1:19" s="4" customFormat="1" ht="24.75" customHeight="1" x14ac:dyDescent="0.2">
      <c r="A37" s="23"/>
      <c r="B37" s="20" t="s">
        <v>40</v>
      </c>
      <c r="C37" s="33" t="s">
        <v>35</v>
      </c>
      <c r="D37" s="20"/>
      <c r="E37" s="20"/>
      <c r="F37" s="20"/>
      <c r="G37" s="20"/>
      <c r="H37" s="20" t="s">
        <v>38</v>
      </c>
      <c r="I37" s="32" t="s">
        <v>39</v>
      </c>
      <c r="J37" s="43">
        <v>22000</v>
      </c>
      <c r="K37" s="40">
        <v>0</v>
      </c>
      <c r="L37" s="39">
        <v>0</v>
      </c>
      <c r="M37" s="39">
        <v>-22000</v>
      </c>
      <c r="N37" s="39">
        <f>M37+L37+K37+J37</f>
        <v>0</v>
      </c>
      <c r="O37" s="40">
        <v>0</v>
      </c>
      <c r="P37" s="43">
        <f>O37</f>
        <v>0</v>
      </c>
      <c r="Q37" s="19" t="s">
        <v>13</v>
      </c>
    </row>
    <row r="38" spans="1:19" s="4" customFormat="1" ht="25.5" customHeight="1" x14ac:dyDescent="0.2">
      <c r="A38" s="28"/>
      <c r="B38" s="21"/>
      <c r="C38" s="21"/>
      <c r="D38" s="21"/>
      <c r="E38" s="21"/>
      <c r="F38" s="21"/>
      <c r="G38" s="21"/>
      <c r="H38" s="21">
        <v>42229</v>
      </c>
      <c r="I38" s="22" t="s">
        <v>30</v>
      </c>
      <c r="J38" s="47">
        <f>J39</f>
        <v>50000</v>
      </c>
      <c r="K38" s="38"/>
      <c r="L38" s="38">
        <f t="shared" ref="L38" si="4">SUM(L39:L39)</f>
        <v>0</v>
      </c>
      <c r="M38" s="38">
        <v>0</v>
      </c>
      <c r="N38" s="38">
        <f t="shared" ref="N38" si="5">SUM(N39:N39)</f>
        <v>50000</v>
      </c>
      <c r="O38" s="47">
        <f t="shared" ref="O38:P38" si="6">O39</f>
        <v>62500</v>
      </c>
      <c r="P38" s="47">
        <f t="shared" si="6"/>
        <v>58625.000000000007</v>
      </c>
      <c r="Q38" s="25"/>
    </row>
    <row r="39" spans="1:19" s="4" customFormat="1" ht="25.5" customHeight="1" x14ac:dyDescent="0.2">
      <c r="A39" s="29"/>
      <c r="B39" s="20" t="s">
        <v>32</v>
      </c>
      <c r="C39" s="20" t="s">
        <v>16</v>
      </c>
      <c r="D39" s="31"/>
      <c r="E39" s="30"/>
      <c r="F39" s="31"/>
      <c r="G39" s="31"/>
      <c r="H39" s="20" t="s">
        <v>12</v>
      </c>
      <c r="I39" s="24" t="s">
        <v>31</v>
      </c>
      <c r="J39" s="42">
        <v>50000</v>
      </c>
      <c r="K39" s="39"/>
      <c r="L39" s="39">
        <v>0</v>
      </c>
      <c r="M39" s="39">
        <v>0</v>
      </c>
      <c r="N39" s="39">
        <f>J39+L39</f>
        <v>50000</v>
      </c>
      <c r="O39" s="40">
        <f>J39*1.25</f>
        <v>62500</v>
      </c>
      <c r="P39" s="43">
        <f>J39*1.1725</f>
        <v>58625.000000000007</v>
      </c>
      <c r="Q39" s="19" t="s">
        <v>13</v>
      </c>
    </row>
    <row r="40" spans="1:19" ht="24.95" customHeight="1" x14ac:dyDescent="0.2">
      <c r="A40" s="52"/>
      <c r="B40" s="53"/>
      <c r="C40" s="54"/>
      <c r="D40" s="54"/>
      <c r="E40" s="54"/>
      <c r="F40" s="54"/>
      <c r="G40" s="54"/>
      <c r="H40" s="54">
        <v>45111</v>
      </c>
      <c r="I40" s="55" t="s">
        <v>15</v>
      </c>
      <c r="J40" s="56">
        <f>J41</f>
        <v>50000</v>
      </c>
      <c r="K40" s="78"/>
      <c r="L40" s="38">
        <f t="shared" ref="L40" si="7">SUM(L41:L41)</f>
        <v>0</v>
      </c>
      <c r="M40" s="38">
        <f>M41+M42</f>
        <v>410000</v>
      </c>
      <c r="N40" s="38">
        <f>N41+N42</f>
        <v>460000</v>
      </c>
      <c r="O40" s="56">
        <f>O41+O42</f>
        <v>575000</v>
      </c>
      <c r="P40" s="56">
        <f>P41+P42</f>
        <v>539350</v>
      </c>
      <c r="Q40" s="57"/>
    </row>
    <row r="41" spans="1:19" ht="24.95" customHeight="1" x14ac:dyDescent="0.2">
      <c r="A41" s="34"/>
      <c r="B41" s="26" t="s">
        <v>34</v>
      </c>
      <c r="C41" s="12" t="s">
        <v>16</v>
      </c>
      <c r="D41" s="12"/>
      <c r="E41" s="12"/>
      <c r="F41" s="12"/>
      <c r="G41" s="12"/>
      <c r="H41" s="12" t="s">
        <v>12</v>
      </c>
      <c r="I41" s="13" t="s">
        <v>26</v>
      </c>
      <c r="J41" s="87">
        <v>50000</v>
      </c>
      <c r="K41" s="87"/>
      <c r="L41" s="87">
        <v>0</v>
      </c>
      <c r="M41" s="87">
        <v>-50000</v>
      </c>
      <c r="N41" s="88">
        <f>M41+L41+J41</f>
        <v>0</v>
      </c>
      <c r="O41" s="87">
        <v>0</v>
      </c>
      <c r="P41" s="87">
        <v>0</v>
      </c>
      <c r="Q41" s="19" t="s">
        <v>13</v>
      </c>
    </row>
    <row r="42" spans="1:19" ht="24.95" customHeight="1" x14ac:dyDescent="0.2">
      <c r="A42" s="94" t="s">
        <v>126</v>
      </c>
      <c r="B42" s="92" t="s">
        <v>127</v>
      </c>
      <c r="C42" s="12" t="s">
        <v>16</v>
      </c>
      <c r="D42" s="81"/>
      <c r="E42" s="81"/>
      <c r="F42" s="81"/>
      <c r="G42" s="81"/>
      <c r="H42" s="92" t="s">
        <v>12</v>
      </c>
      <c r="I42" s="93" t="s">
        <v>124</v>
      </c>
      <c r="J42" s="89">
        <v>0</v>
      </c>
      <c r="K42" s="89">
        <v>0</v>
      </c>
      <c r="L42" s="89">
        <v>0</v>
      </c>
      <c r="M42" s="85">
        <v>460000</v>
      </c>
      <c r="N42" s="84">
        <v>460000</v>
      </c>
      <c r="O42" s="89">
        <f>N42*1.25</f>
        <v>575000</v>
      </c>
      <c r="P42" s="89">
        <v>539350</v>
      </c>
      <c r="Q42" s="19" t="s">
        <v>13</v>
      </c>
    </row>
    <row r="43" spans="1:19" ht="24.95" customHeight="1" thickBot="1" x14ac:dyDescent="0.25">
      <c r="A43" s="58"/>
      <c r="B43" s="59"/>
      <c r="C43" s="60"/>
      <c r="D43" s="60"/>
      <c r="E43" s="61"/>
      <c r="F43" s="60"/>
      <c r="G43" s="60"/>
      <c r="H43" s="61"/>
      <c r="I43" s="62" t="s">
        <v>0</v>
      </c>
      <c r="J43" s="63">
        <f>J40+J38+J36+J14+J8+J5+J19+J23+J25</f>
        <v>1450500</v>
      </c>
      <c r="K43" s="63">
        <f>K8+K19</f>
        <v>3081000</v>
      </c>
      <c r="L43" s="63">
        <f>L40+L38+L36+L19+L17+L14+L8+L5</f>
        <v>5930000</v>
      </c>
      <c r="M43" s="63">
        <f>M40+M38+M36+M19+M17+M14+M8+M5</f>
        <v>672000</v>
      </c>
      <c r="N43" s="63">
        <f>N40+N38+N36+N19+N17+N14+N8+N5</f>
        <v>10983500</v>
      </c>
      <c r="O43" s="63">
        <f>O40+O38+O36+O19+O17+O14+O8+O5</f>
        <v>13374375</v>
      </c>
      <c r="P43" s="63">
        <f>P40+P38+P36+P14+P8+P5+P19+P23+P25</f>
        <v>14132466.25</v>
      </c>
      <c r="Q43" s="64"/>
    </row>
    <row r="44" spans="1:19" ht="12.75" thickTop="1" x14ac:dyDescent="0.2"/>
    <row r="47" spans="1:19" ht="15" x14ac:dyDescent="0.25">
      <c r="I47" s="69"/>
    </row>
    <row r="52" spans="8:9" ht="15" x14ac:dyDescent="0.25">
      <c r="H52" s="69"/>
    </row>
    <row r="53" spans="8:9" ht="15" x14ac:dyDescent="0.25">
      <c r="I53" s="70"/>
    </row>
  </sheetData>
  <mergeCells count="1">
    <mergeCell ref="B2:Q2"/>
  </mergeCells>
  <phoneticPr fontId="11" type="noConversion"/>
  <pageMargins left="0.70866141732283472" right="0.70866141732283472" top="0.35433070866141736" bottom="0.35433070866141736" header="0.11811023622047245" footer="0.11811023622047245"/>
  <pageSetup paperSize="9" scale="49" fitToHeight="0" orientation="landscape" r:id="rId1"/>
  <headerFooter>
    <oddHeader xml:space="preserve">&amp;L&amp;"-,Uobičajeno"&amp;11Upravno vijeće
.11.2020.&amp;C&amp;"-,Uobičajeno"&amp;11Plan nabave dugotrajne nefinancijske imovine za 2020. godinu &amp;R&amp;"-,Uobičajeno"&amp;11 . sjednica 
Točka . Dnevnog reda </oddHeader>
    <oddFooter>&amp;L&amp;"-,Uobičajeno"&amp;11Nastavni zavod za javno zdravstvo "Dr. Andrija Štampar"&amp;R&amp;"Calibri,Uobičajeno"&amp;11&amp;P/&amp;N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3390B8-9F10-4B06-BB4D-0B52A92A597A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3d24e22-eef8-4b30-952a-8ab5e9aeaf1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BE3603-BDC7-4C0B-975A-208BFD8F3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D860F2-5CAD-42B3-8904-22507A47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IZMJENA PLANA NABAVE 2020.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2020-11-02T12:53:56Z</cp:lastPrinted>
  <dcterms:created xsi:type="dcterms:W3CDTF">2013-12-12T13:21:36Z</dcterms:created>
  <dcterms:modified xsi:type="dcterms:W3CDTF">2020-12-23T14:11:49Z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