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1"/>
  </bookViews>
  <sheets>
    <sheet name="Plan 2016 - 3. rebalans 2016-12" sheetId="1" r:id="rId1"/>
    <sheet name="Nerealizirano 2015." sheetId="2" r:id="rId2"/>
  </sheets>
  <definedNames>
    <definedName name="_xlnm.Print_Titles" localSheetId="0">'Plan 2016 - 3. rebalans 2016-12'!$4:$4</definedName>
  </definedNames>
  <calcPr fullCalcOnLoad="1"/>
</workbook>
</file>

<file path=xl/sharedStrings.xml><?xml version="1.0" encoding="utf-8"?>
<sst xmlns="http://schemas.openxmlformats.org/spreadsheetml/2006/main" count="104" uniqueCount="69">
  <si>
    <t>Računala i računalna oprema</t>
  </si>
  <si>
    <t>Zavod</t>
  </si>
  <si>
    <t xml:space="preserve"> Laboratorijska oprema</t>
  </si>
  <si>
    <t>Ekologija</t>
  </si>
  <si>
    <t>UKUPNO</t>
  </si>
  <si>
    <t>Evid. br. nabave</t>
  </si>
  <si>
    <t>Vrsta postupka nabave</t>
  </si>
  <si>
    <t>Ugovor o javnoj nabavi / Okvirni sporazum</t>
  </si>
  <si>
    <t>Planirani početak postupka</t>
  </si>
  <si>
    <t>Plan. trajanje ug. JN / OS</t>
  </si>
  <si>
    <t>Oznaka pozicije financ. plana</t>
  </si>
  <si>
    <t>Predmet nabave</t>
  </si>
  <si>
    <t>Planirana  vrijednost predmeta nabave
(PDV uključen)</t>
  </si>
  <si>
    <t xml:space="preserve">Iznos troška u finan. planu </t>
  </si>
  <si>
    <t>Licence</t>
  </si>
  <si>
    <t>Informatički potrošni hardware</t>
  </si>
  <si>
    <t>41231</t>
  </si>
  <si>
    <t xml:space="preserve">Procjenjena vrijednost nabave za 2016. godinu
čl. 20 ZJN </t>
  </si>
  <si>
    <t>Godišnja licenca za Microsoft poslužitelje</t>
  </si>
  <si>
    <t>Uniflow licence - print management</t>
  </si>
  <si>
    <t>Vatrozid licence</t>
  </si>
  <si>
    <t>Backup software - produženje jamstva i licence</t>
  </si>
  <si>
    <t>Ostala uredska oprema</t>
  </si>
  <si>
    <t xml:space="preserve">Kopirni uređaji </t>
  </si>
  <si>
    <t>Generator dušika</t>
  </si>
  <si>
    <t>EVV-02-2014</t>
  </si>
  <si>
    <t>Otvoreni postupak</t>
  </si>
  <si>
    <t>OS</t>
  </si>
  <si>
    <t>02/2017.</t>
  </si>
  <si>
    <t>Nova procijenjena vrijednost za 2016. godinu</t>
  </si>
  <si>
    <t>Desktop računala</t>
  </si>
  <si>
    <t>Povećanje/     Smanjenje         UV 41. 26.04.2016.</t>
  </si>
  <si>
    <t>Laboratorijska oprema</t>
  </si>
  <si>
    <t>Uređaj Fiber Optics</t>
  </si>
  <si>
    <t>Precizni i optički instrumenti</t>
  </si>
  <si>
    <t>Mikrobiologija</t>
  </si>
  <si>
    <t>Precizna vaga</t>
  </si>
  <si>
    <t>Ulaganja u računalne programe</t>
  </si>
  <si>
    <t>Beskontaktne RFID kartice</t>
  </si>
  <si>
    <t>Medicinska oprema</t>
  </si>
  <si>
    <t>Digitalni RTG mamografski uređaj</t>
  </si>
  <si>
    <t>Uredski namještaj</t>
  </si>
  <si>
    <t>Uredski stolci i namještaj</t>
  </si>
  <si>
    <t>Konduktometar</t>
  </si>
  <si>
    <t>Pakirni stroj za pakiranje hranjivih podloga</t>
  </si>
  <si>
    <t>Pisači</t>
  </si>
  <si>
    <t>UV-VIS Spektrofotometar (Ministarstvo poljoprivrede)</t>
  </si>
  <si>
    <t>Plinski kromatograf s detektorom zahvata elektrona (Ministarstvo poljoprivrede)</t>
  </si>
  <si>
    <t>Izrada rješenja registra alergičara na serverskoj platformi</t>
  </si>
  <si>
    <t>Izrada mobilne aplikacije za prikaz peludne prognoze</t>
  </si>
  <si>
    <t>Kombinirani hladnjak/zamrzivač - 4 komada (Ministarstvo poljoprivrede)</t>
  </si>
  <si>
    <t>REBALANS PLANA NABAVE DUGOTRAJNE NEFINANCIJSKE IMOVINE 2016.</t>
  </si>
  <si>
    <t>REBALANS PLANA NABAVE DUGOTRAJNE NEFINANCIJSKE IMOVINE 2016 - NEREALIZIRANO 2015</t>
  </si>
  <si>
    <t xml:space="preserve"> Epidemiologija (Grad Zagreb)</t>
  </si>
  <si>
    <t>Povećanje/     Smanjenje         UV 45. 20.09.2016.</t>
  </si>
  <si>
    <t>Audiometar - 3 komada</t>
  </si>
  <si>
    <t>Oprema za grijanje, ventilaciju i hlađenje</t>
  </si>
  <si>
    <t>Klima uređaji</t>
  </si>
  <si>
    <t>Nadogradnja diskovnog sustava</t>
  </si>
  <si>
    <t xml:space="preserve">Prijevozna sredstva </t>
  </si>
  <si>
    <t>Infracrveni spektrofotometar (Ministarstvo poljoprivrede)</t>
  </si>
  <si>
    <t>Uređaj za proizvodnju ultra čiste vode (Ministarstvo poljoprivrede)</t>
  </si>
  <si>
    <t>Vozila - 6 komada</t>
  </si>
  <si>
    <t>Školska i adolescentna medicina</t>
  </si>
  <si>
    <t>Ekologija -Ministarstvo poljoprivrede</t>
  </si>
  <si>
    <t>Sitna laboratorijska oprema (Ministarstvo poljoprivrede)</t>
  </si>
  <si>
    <t>Mikroskop - 3 komada</t>
  </si>
  <si>
    <t>Mikrobiološki zaštitni kabinet</t>
  </si>
  <si>
    <t>Povećanje/     Smanjenje         UV 49. 27.12.2016.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</si>
</sst>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b/>
      <sz val="10"/>
      <color indexed="8"/>
      <name val="Microsoft Sans Serif"/>
      <family val="2"/>
    </font>
    <font>
      <sz val="9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49" fontId="4" fillId="8" borderId="10" xfId="0" applyNumberFormat="1" applyFont="1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horizontal="center" vertical="center" wrapText="1"/>
    </xf>
    <xf numFmtId="49" fontId="4" fillId="8" borderId="11" xfId="0" applyNumberFormat="1" applyFont="1" applyFill="1" applyBorder="1" applyAlignment="1">
      <alignment vertical="center" wrapText="1"/>
    </xf>
    <xf numFmtId="3" fontId="4" fillId="8" borderId="11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 vertical="center" wrapText="1"/>
    </xf>
    <xf numFmtId="3" fontId="4" fillId="8" borderId="1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left" vertical="center" wrapText="1"/>
    </xf>
    <xf numFmtId="3" fontId="4" fillId="8" borderId="13" xfId="0" applyNumberFormat="1" applyFont="1" applyFill="1" applyBorder="1" applyAlignment="1">
      <alignment vertical="center" wrapText="1"/>
    </xf>
    <xf numFmtId="3" fontId="4" fillId="8" borderId="13" xfId="0" applyNumberFormat="1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3" fontId="4" fillId="8" borderId="13" xfId="0" applyNumberFormat="1" applyFont="1" applyFill="1" applyBorder="1" applyAlignment="1">
      <alignment vertical="center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left" vertical="center" wrapText="1"/>
    </xf>
    <xf numFmtId="3" fontId="4" fillId="14" borderId="13" xfId="0" applyNumberFormat="1" applyFont="1" applyFill="1" applyBorder="1" applyAlignment="1">
      <alignment vertical="center" wrapText="1"/>
    </xf>
    <xf numFmtId="3" fontId="4" fillId="14" borderId="13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3" fontId="4" fillId="14" borderId="13" xfId="0" applyNumberFormat="1" applyFont="1" applyFill="1" applyBorder="1" applyAlignment="1">
      <alignment vertical="center"/>
    </xf>
    <xf numFmtId="3" fontId="4" fillId="14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6" fillId="14" borderId="12" xfId="0" applyFont="1" applyFill="1" applyBorder="1" applyAlignment="1">
      <alignment vertical="center"/>
    </xf>
    <xf numFmtId="0" fontId="6" fillId="14" borderId="13" xfId="0" applyFont="1" applyFill="1" applyBorder="1" applyAlignment="1">
      <alignment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left" vertical="center" wrapText="1"/>
    </xf>
    <xf numFmtId="3" fontId="5" fillId="8" borderId="13" xfId="0" applyNumberFormat="1" applyFont="1" applyFill="1" applyBorder="1" applyAlignment="1">
      <alignment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4" fillId="8" borderId="18" xfId="0" applyNumberFormat="1" applyFont="1" applyFill="1" applyBorder="1" applyAlignment="1">
      <alignment vertical="center" wrapText="1"/>
    </xf>
    <xf numFmtId="3" fontId="4" fillId="8" borderId="18" xfId="0" applyNumberFormat="1" applyFont="1" applyFill="1" applyBorder="1" applyAlignment="1">
      <alignment vertical="center"/>
    </xf>
    <xf numFmtId="3" fontId="4" fillId="8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1" xfId="0" applyNumberFormat="1" applyFont="1" applyFill="1" applyBorder="1" applyAlignment="1">
      <alignment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3" fontId="5" fillId="34" borderId="20" xfId="0" applyNumberFormat="1" applyFont="1" applyFill="1" applyBorder="1" applyAlignment="1">
      <alignment vertical="center"/>
    </xf>
    <xf numFmtId="3" fontId="5" fillId="34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5" fillId="33" borderId="14" xfId="0" applyNumberFormat="1" applyFont="1" applyFill="1" applyBorder="1" applyAlignment="1">
      <alignment vertical="center"/>
    </xf>
    <xf numFmtId="0" fontId="3" fillId="35" borderId="9" xfId="56" applyFont="1" applyFill="1" applyAlignment="1">
      <alignment horizontal="center" vertical="center"/>
    </xf>
    <xf numFmtId="0" fontId="1" fillId="35" borderId="9" xfId="56" applyFont="1" applyFill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N42"/>
  <sheetViews>
    <sheetView zoomScaleSheetLayoutView="75" workbookViewId="0" topLeftCell="A4">
      <selection activeCell="A2" sqref="A2:N2"/>
    </sheetView>
  </sheetViews>
  <sheetFormatPr defaultColWidth="9.140625" defaultRowHeight="12.75"/>
  <cols>
    <col min="1" max="1" width="10.7109375" style="3" customWidth="1"/>
    <col min="2" max="2" width="10.7109375" style="4" customWidth="1"/>
    <col min="3" max="3" width="10.7109375" style="5" customWidth="1"/>
    <col min="4" max="4" width="10.7109375" style="6" customWidth="1"/>
    <col min="5" max="5" width="10.7109375" style="3" customWidth="1"/>
    <col min="6" max="6" width="15.7109375" style="2" customWidth="1"/>
    <col min="7" max="7" width="45.7109375" style="2" customWidth="1"/>
    <col min="8" max="14" width="13.7109375" style="2" customWidth="1"/>
    <col min="15" max="16384" width="9.140625" style="2" customWidth="1"/>
  </cols>
  <sheetData>
    <row r="2" spans="1:14" s="70" customFormat="1" ht="18.75" customHeight="1" thickBot="1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4.25" thickBot="1" thickTop="1"/>
    <row r="4" spans="1:14" s="32" customFormat="1" ht="53.25" thickBot="1">
      <c r="A4" s="79" t="s">
        <v>5</v>
      </c>
      <c r="B4" s="80" t="s">
        <v>6</v>
      </c>
      <c r="C4" s="80" t="s">
        <v>7</v>
      </c>
      <c r="D4" s="80" t="s">
        <v>8</v>
      </c>
      <c r="E4" s="80" t="s">
        <v>9</v>
      </c>
      <c r="F4" s="80" t="s">
        <v>10</v>
      </c>
      <c r="G4" s="80" t="s">
        <v>11</v>
      </c>
      <c r="H4" s="81" t="s">
        <v>17</v>
      </c>
      <c r="I4" s="81" t="s">
        <v>31</v>
      </c>
      <c r="J4" s="81" t="s">
        <v>54</v>
      </c>
      <c r="K4" s="81" t="s">
        <v>68</v>
      </c>
      <c r="L4" s="81" t="s">
        <v>29</v>
      </c>
      <c r="M4" s="81" t="s">
        <v>12</v>
      </c>
      <c r="N4" s="82" t="s">
        <v>13</v>
      </c>
    </row>
    <row r="5" spans="1:14" s="9" customFormat="1" ht="24.75" customHeight="1">
      <c r="A5" s="10"/>
      <c r="B5" s="11"/>
      <c r="C5" s="11"/>
      <c r="D5" s="11"/>
      <c r="E5" s="11"/>
      <c r="F5" s="11" t="s">
        <v>16</v>
      </c>
      <c r="G5" s="12" t="s">
        <v>14</v>
      </c>
      <c r="H5" s="13">
        <f>SUM(H6:H9)</f>
        <v>523500</v>
      </c>
      <c r="I5" s="13">
        <f aca="true" t="shared" si="0" ref="I5:N5">SUM(I6:I9)</f>
        <v>10000</v>
      </c>
      <c r="J5" s="13">
        <f t="shared" si="0"/>
        <v>0</v>
      </c>
      <c r="K5" s="13">
        <f t="shared" si="0"/>
        <v>0</v>
      </c>
      <c r="L5" s="13">
        <f t="shared" si="0"/>
        <v>533500</v>
      </c>
      <c r="M5" s="13">
        <f t="shared" si="0"/>
        <v>666875</v>
      </c>
      <c r="N5" s="71">
        <f t="shared" si="0"/>
        <v>624195</v>
      </c>
    </row>
    <row r="6" spans="1:14" s="9" customFormat="1" ht="24.75" customHeight="1">
      <c r="A6" s="14" t="s">
        <v>25</v>
      </c>
      <c r="B6" s="15" t="s">
        <v>26</v>
      </c>
      <c r="C6" s="15" t="s">
        <v>27</v>
      </c>
      <c r="D6" s="15"/>
      <c r="E6" s="15" t="s">
        <v>28</v>
      </c>
      <c r="F6" s="16" t="s">
        <v>1</v>
      </c>
      <c r="G6" s="17" t="s">
        <v>18</v>
      </c>
      <c r="H6" s="18">
        <v>450000</v>
      </c>
      <c r="I6" s="18">
        <v>0</v>
      </c>
      <c r="J6" s="18">
        <v>0</v>
      </c>
      <c r="K6" s="18">
        <v>0</v>
      </c>
      <c r="L6" s="18">
        <f>H6+I6+J6+K6</f>
        <v>450000</v>
      </c>
      <c r="M6" s="18">
        <f>L6*1.25</f>
        <v>562500</v>
      </c>
      <c r="N6" s="19">
        <f>L6*1.17</f>
        <v>526500</v>
      </c>
    </row>
    <row r="7" spans="1:14" s="9" customFormat="1" ht="24.75" customHeight="1">
      <c r="A7" s="20"/>
      <c r="B7" s="21"/>
      <c r="C7" s="21"/>
      <c r="D7" s="21"/>
      <c r="E7" s="21"/>
      <c r="F7" s="16" t="s">
        <v>1</v>
      </c>
      <c r="G7" s="17" t="s">
        <v>19</v>
      </c>
      <c r="H7" s="18">
        <v>8500</v>
      </c>
      <c r="I7" s="18">
        <v>0</v>
      </c>
      <c r="J7" s="18">
        <v>0</v>
      </c>
      <c r="K7" s="18">
        <v>0</v>
      </c>
      <c r="L7" s="18">
        <f>H7+I7+J7+K7</f>
        <v>8500</v>
      </c>
      <c r="M7" s="18">
        <f>L7*1.25</f>
        <v>10625</v>
      </c>
      <c r="N7" s="19">
        <f>L7*1.17</f>
        <v>9945</v>
      </c>
    </row>
    <row r="8" spans="1:14" s="9" customFormat="1" ht="24.75" customHeight="1">
      <c r="A8" s="20"/>
      <c r="B8" s="21"/>
      <c r="C8" s="21"/>
      <c r="D8" s="21"/>
      <c r="E8" s="21"/>
      <c r="F8" s="16" t="s">
        <v>1</v>
      </c>
      <c r="G8" s="17" t="s">
        <v>20</v>
      </c>
      <c r="H8" s="18">
        <v>35000</v>
      </c>
      <c r="I8" s="18">
        <v>10000</v>
      </c>
      <c r="J8" s="18">
        <v>0</v>
      </c>
      <c r="K8" s="18">
        <v>0</v>
      </c>
      <c r="L8" s="18">
        <f>H8+I8+J8+K8</f>
        <v>45000</v>
      </c>
      <c r="M8" s="18">
        <f>L8*1.25</f>
        <v>56250</v>
      </c>
      <c r="N8" s="19">
        <f>L8*1.17</f>
        <v>52650</v>
      </c>
    </row>
    <row r="9" spans="1:14" s="9" customFormat="1" ht="24.75" customHeight="1">
      <c r="A9" s="20"/>
      <c r="B9" s="21"/>
      <c r="C9" s="21"/>
      <c r="D9" s="21"/>
      <c r="E9" s="21"/>
      <c r="F9" s="16" t="s">
        <v>1</v>
      </c>
      <c r="G9" s="17" t="s">
        <v>21</v>
      </c>
      <c r="H9" s="18">
        <v>30000</v>
      </c>
      <c r="I9" s="18">
        <v>0</v>
      </c>
      <c r="J9" s="18">
        <v>0</v>
      </c>
      <c r="K9" s="18">
        <v>0</v>
      </c>
      <c r="L9" s="18">
        <f>H9+I9+J9+K9</f>
        <v>30000</v>
      </c>
      <c r="M9" s="18">
        <f>L9*1.25</f>
        <v>37500</v>
      </c>
      <c r="N9" s="19">
        <f>L9*1.17</f>
        <v>35100</v>
      </c>
    </row>
    <row r="10" spans="1:14" s="9" customFormat="1" ht="24.75" customHeight="1">
      <c r="A10" s="22"/>
      <c r="B10" s="23"/>
      <c r="C10" s="13"/>
      <c r="D10" s="24"/>
      <c r="E10" s="25"/>
      <c r="F10" s="25">
        <v>42211</v>
      </c>
      <c r="G10" s="23" t="s">
        <v>0</v>
      </c>
      <c r="H10" s="26">
        <f>SUM(H11:H15)</f>
        <v>75000</v>
      </c>
      <c r="I10" s="26">
        <f aca="true" t="shared" si="1" ref="I10:N10">SUM(I11:I15)</f>
        <v>348000</v>
      </c>
      <c r="J10" s="26">
        <f t="shared" si="1"/>
        <v>46000</v>
      </c>
      <c r="K10" s="26">
        <f t="shared" si="1"/>
        <v>0</v>
      </c>
      <c r="L10" s="26">
        <f t="shared" si="1"/>
        <v>469000</v>
      </c>
      <c r="M10" s="26">
        <f t="shared" si="1"/>
        <v>586250</v>
      </c>
      <c r="N10" s="72">
        <f t="shared" si="1"/>
        <v>548730</v>
      </c>
    </row>
    <row r="11" spans="1:14" s="9" customFormat="1" ht="24.75" customHeight="1">
      <c r="A11" s="58"/>
      <c r="B11" s="59"/>
      <c r="C11" s="60"/>
      <c r="D11" s="61"/>
      <c r="E11" s="62"/>
      <c r="F11" s="62" t="s">
        <v>1</v>
      </c>
      <c r="G11" s="59" t="s">
        <v>30</v>
      </c>
      <c r="H11" s="63">
        <v>0</v>
      </c>
      <c r="I11" s="63">
        <v>300000</v>
      </c>
      <c r="J11" s="63">
        <v>0</v>
      </c>
      <c r="K11" s="63">
        <v>0</v>
      </c>
      <c r="L11" s="63">
        <f>H11+I11+J11+K11</f>
        <v>300000</v>
      </c>
      <c r="M11" s="63">
        <f>L11*1.25</f>
        <v>375000</v>
      </c>
      <c r="N11" s="19">
        <f>L11*1.17</f>
        <v>351000</v>
      </c>
    </row>
    <row r="12" spans="1:14" s="9" customFormat="1" ht="24.75" customHeight="1">
      <c r="A12" s="58"/>
      <c r="B12" s="59"/>
      <c r="C12" s="60"/>
      <c r="D12" s="61"/>
      <c r="E12" s="62"/>
      <c r="F12" s="62" t="s">
        <v>1</v>
      </c>
      <c r="G12" s="59" t="s">
        <v>38</v>
      </c>
      <c r="H12" s="63">
        <v>0</v>
      </c>
      <c r="I12" s="63">
        <v>13000</v>
      </c>
      <c r="J12" s="63">
        <v>0</v>
      </c>
      <c r="K12" s="63">
        <v>0</v>
      </c>
      <c r="L12" s="63">
        <f>H12+I12+J12+K12</f>
        <v>13000</v>
      </c>
      <c r="M12" s="63">
        <f>L12*1.25</f>
        <v>16250</v>
      </c>
      <c r="N12" s="19">
        <f>L12*1.17</f>
        <v>15209.999999999998</v>
      </c>
    </row>
    <row r="13" spans="1:14" s="9" customFormat="1" ht="24.75" customHeight="1">
      <c r="A13" s="58"/>
      <c r="B13" s="59"/>
      <c r="C13" s="60"/>
      <c r="D13" s="61"/>
      <c r="E13" s="62"/>
      <c r="F13" s="62" t="s">
        <v>1</v>
      </c>
      <c r="G13" s="59" t="s">
        <v>45</v>
      </c>
      <c r="H13" s="63">
        <v>0</v>
      </c>
      <c r="I13" s="63">
        <v>35000</v>
      </c>
      <c r="J13" s="63">
        <v>0</v>
      </c>
      <c r="K13" s="63">
        <v>0</v>
      </c>
      <c r="L13" s="63">
        <f>H13+I13+J13+K13</f>
        <v>35000</v>
      </c>
      <c r="M13" s="63">
        <f>L13*1.25</f>
        <v>43750</v>
      </c>
      <c r="N13" s="19">
        <f>L13*1.17</f>
        <v>40950</v>
      </c>
    </row>
    <row r="14" spans="1:14" s="32" customFormat="1" ht="24.75" customHeight="1">
      <c r="A14" s="27"/>
      <c r="B14" s="28"/>
      <c r="C14" s="29"/>
      <c r="D14" s="30"/>
      <c r="E14" s="16"/>
      <c r="F14" s="16" t="s">
        <v>1</v>
      </c>
      <c r="G14" s="28" t="s">
        <v>15</v>
      </c>
      <c r="H14" s="31">
        <v>75000</v>
      </c>
      <c r="I14" s="31">
        <v>0</v>
      </c>
      <c r="J14" s="31">
        <v>0</v>
      </c>
      <c r="K14" s="31">
        <v>0</v>
      </c>
      <c r="L14" s="31">
        <f>H14+I14+J14+K14</f>
        <v>75000</v>
      </c>
      <c r="M14" s="63">
        <f>L14*1.25</f>
        <v>93750</v>
      </c>
      <c r="N14" s="19">
        <f>L14*1.17</f>
        <v>87750</v>
      </c>
    </row>
    <row r="15" spans="1:14" s="32" customFormat="1" ht="24.75" customHeight="1">
      <c r="A15" s="27"/>
      <c r="B15" s="28"/>
      <c r="C15" s="29"/>
      <c r="D15" s="30"/>
      <c r="E15" s="16"/>
      <c r="F15" s="103" t="s">
        <v>1</v>
      </c>
      <c r="G15" s="101" t="s">
        <v>58</v>
      </c>
      <c r="H15" s="69">
        <v>0</v>
      </c>
      <c r="I15" s="69">
        <v>0</v>
      </c>
      <c r="J15" s="69">
        <v>46000</v>
      </c>
      <c r="K15" s="69">
        <v>0</v>
      </c>
      <c r="L15" s="69">
        <f>H15+I15+J15+K15</f>
        <v>46000</v>
      </c>
      <c r="M15" s="63">
        <f>L15*1.25</f>
        <v>57500</v>
      </c>
      <c r="N15" s="19">
        <f>L15*1.17</f>
        <v>53820</v>
      </c>
    </row>
    <row r="16" spans="1:14" s="32" customFormat="1" ht="24.75" customHeight="1">
      <c r="A16" s="64"/>
      <c r="B16" s="65"/>
      <c r="C16" s="66"/>
      <c r="D16" s="67"/>
      <c r="E16" s="68"/>
      <c r="F16" s="37">
        <v>42212</v>
      </c>
      <c r="G16" s="34" t="s">
        <v>41</v>
      </c>
      <c r="H16" s="38">
        <f>H17</f>
        <v>0</v>
      </c>
      <c r="I16" s="38">
        <f aca="true" t="shared" si="2" ref="I16:N16">I17</f>
        <v>150000</v>
      </c>
      <c r="J16" s="38">
        <f t="shared" si="2"/>
        <v>0</v>
      </c>
      <c r="K16" s="38">
        <f t="shared" si="2"/>
        <v>0</v>
      </c>
      <c r="L16" s="38">
        <f t="shared" si="2"/>
        <v>150000</v>
      </c>
      <c r="M16" s="38">
        <f t="shared" si="2"/>
        <v>187500</v>
      </c>
      <c r="N16" s="73">
        <f t="shared" si="2"/>
        <v>175500</v>
      </c>
    </row>
    <row r="17" spans="1:14" s="32" customFormat="1" ht="24.75" customHeight="1">
      <c r="A17" s="27"/>
      <c r="B17" s="28"/>
      <c r="C17" s="29"/>
      <c r="D17" s="30"/>
      <c r="E17" s="16"/>
      <c r="F17" s="16" t="s">
        <v>1</v>
      </c>
      <c r="G17" s="28" t="s">
        <v>42</v>
      </c>
      <c r="H17" s="31">
        <v>0</v>
      </c>
      <c r="I17" s="31">
        <v>150000</v>
      </c>
      <c r="J17" s="31">
        <v>0</v>
      </c>
      <c r="K17" s="31">
        <v>0</v>
      </c>
      <c r="L17" s="31">
        <f>H17+I17+J17+K17</f>
        <v>150000</v>
      </c>
      <c r="M17" s="69">
        <f>L17*1.25</f>
        <v>187500</v>
      </c>
      <c r="N17" s="19">
        <f>L17*1.17</f>
        <v>175500</v>
      </c>
    </row>
    <row r="18" spans="1:14" s="32" customFormat="1" ht="24.75" customHeight="1">
      <c r="A18" s="33"/>
      <c r="B18" s="34"/>
      <c r="C18" s="35"/>
      <c r="D18" s="36"/>
      <c r="E18" s="37"/>
      <c r="F18" s="104">
        <v>42231</v>
      </c>
      <c r="G18" s="105" t="s">
        <v>56</v>
      </c>
      <c r="H18" s="38">
        <f>H19</f>
        <v>0</v>
      </c>
      <c r="I18" s="38">
        <f aca="true" t="shared" si="3" ref="I18:N18">I19</f>
        <v>0</v>
      </c>
      <c r="J18" s="38">
        <f t="shared" si="3"/>
        <v>50000</v>
      </c>
      <c r="K18" s="38">
        <f t="shared" si="3"/>
        <v>0</v>
      </c>
      <c r="L18" s="38">
        <f t="shared" si="3"/>
        <v>50000</v>
      </c>
      <c r="M18" s="38">
        <f t="shared" si="3"/>
        <v>62500</v>
      </c>
      <c r="N18" s="73">
        <f t="shared" si="3"/>
        <v>58500</v>
      </c>
    </row>
    <row r="19" spans="1:14" s="32" customFormat="1" ht="24.75" customHeight="1">
      <c r="A19" s="27"/>
      <c r="B19" s="28"/>
      <c r="C19" s="29"/>
      <c r="D19" s="30"/>
      <c r="E19" s="16"/>
      <c r="F19" s="106" t="s">
        <v>1</v>
      </c>
      <c r="G19" s="107" t="s">
        <v>57</v>
      </c>
      <c r="H19" s="31">
        <v>0</v>
      </c>
      <c r="I19" s="31">
        <v>0</v>
      </c>
      <c r="J19" s="31">
        <v>50000</v>
      </c>
      <c r="K19" s="31">
        <v>0</v>
      </c>
      <c r="L19" s="31">
        <f>H19+I19+J19+K19</f>
        <v>50000</v>
      </c>
      <c r="M19" s="69">
        <f>L19*1.25</f>
        <v>62500</v>
      </c>
      <c r="N19" s="19">
        <f>L19*1.17</f>
        <v>58500</v>
      </c>
    </row>
    <row r="20" spans="1:14" s="32" customFormat="1" ht="24.75" customHeight="1">
      <c r="A20" s="64"/>
      <c r="B20" s="65"/>
      <c r="C20" s="66"/>
      <c r="D20" s="67"/>
      <c r="E20" s="68"/>
      <c r="F20" s="37">
        <v>42241</v>
      </c>
      <c r="G20" s="34" t="s">
        <v>39</v>
      </c>
      <c r="H20" s="38">
        <f>H22+H21</f>
        <v>0</v>
      </c>
      <c r="I20" s="38">
        <f aca="true" t="shared" si="4" ref="I20:N20">I22+I21</f>
        <v>600000</v>
      </c>
      <c r="J20" s="38">
        <f t="shared" si="4"/>
        <v>36000</v>
      </c>
      <c r="K20" s="38">
        <f t="shared" si="4"/>
        <v>0</v>
      </c>
      <c r="L20" s="38">
        <f t="shared" si="4"/>
        <v>636000</v>
      </c>
      <c r="M20" s="38">
        <f t="shared" si="4"/>
        <v>795000</v>
      </c>
      <c r="N20" s="73">
        <f t="shared" si="4"/>
        <v>795000</v>
      </c>
    </row>
    <row r="21" spans="1:14" s="32" customFormat="1" ht="31.5">
      <c r="A21" s="100"/>
      <c r="B21" s="101"/>
      <c r="C21" s="18"/>
      <c r="D21" s="102"/>
      <c r="E21" s="103"/>
      <c r="F21" s="103" t="s">
        <v>63</v>
      </c>
      <c r="G21" s="101" t="s">
        <v>55</v>
      </c>
      <c r="H21" s="69">
        <v>0</v>
      </c>
      <c r="I21" s="69">
        <v>0</v>
      </c>
      <c r="J21" s="69">
        <v>36000</v>
      </c>
      <c r="K21" s="69">
        <v>0</v>
      </c>
      <c r="L21" s="69">
        <f>H21+I21+J21+K21</f>
        <v>36000</v>
      </c>
      <c r="M21" s="69">
        <f>L21*1.25</f>
        <v>45000</v>
      </c>
      <c r="N21" s="108">
        <f>M21</f>
        <v>45000</v>
      </c>
    </row>
    <row r="22" spans="1:14" s="32" customFormat="1" ht="24.75" customHeight="1">
      <c r="A22" s="27"/>
      <c r="B22" s="28"/>
      <c r="C22" s="29"/>
      <c r="D22" s="30"/>
      <c r="E22" s="16"/>
      <c r="F22" s="16" t="s">
        <v>53</v>
      </c>
      <c r="G22" s="28" t="s">
        <v>40</v>
      </c>
      <c r="H22" s="31">
        <v>0</v>
      </c>
      <c r="I22" s="31">
        <v>600000</v>
      </c>
      <c r="J22" s="31">
        <v>0</v>
      </c>
      <c r="K22" s="31">
        <v>0</v>
      </c>
      <c r="L22" s="31">
        <f>H22+I22+J22+K22</f>
        <v>600000</v>
      </c>
      <c r="M22" s="69">
        <f>L22*1.25</f>
        <v>750000</v>
      </c>
      <c r="N22" s="19">
        <f>M22</f>
        <v>750000</v>
      </c>
    </row>
    <row r="23" spans="1:14" s="32" customFormat="1" ht="24.75" customHeight="1">
      <c r="A23" s="33"/>
      <c r="B23" s="34"/>
      <c r="C23" s="35"/>
      <c r="D23" s="36"/>
      <c r="E23" s="37"/>
      <c r="F23" s="37">
        <v>42242</v>
      </c>
      <c r="G23" s="34" t="s">
        <v>32</v>
      </c>
      <c r="H23" s="38">
        <f>SUM(H24:H34)</f>
        <v>0</v>
      </c>
      <c r="I23" s="38">
        <f aca="true" t="shared" si="5" ref="I23:N23">SUM(I24:I34)</f>
        <v>1045500</v>
      </c>
      <c r="J23" s="38">
        <f t="shared" si="5"/>
        <v>320000</v>
      </c>
      <c r="K23" s="38">
        <f t="shared" si="5"/>
        <v>86000</v>
      </c>
      <c r="L23" s="38">
        <f t="shared" si="5"/>
        <v>1451500</v>
      </c>
      <c r="M23" s="38">
        <f t="shared" si="5"/>
        <v>1814375</v>
      </c>
      <c r="N23" s="73">
        <f t="shared" si="5"/>
        <v>1481875</v>
      </c>
    </row>
    <row r="24" spans="1:14" s="32" customFormat="1" ht="24.75" customHeight="1">
      <c r="A24" s="27"/>
      <c r="B24" s="28"/>
      <c r="C24" s="29"/>
      <c r="D24" s="30"/>
      <c r="E24" s="16"/>
      <c r="F24" s="16" t="s">
        <v>3</v>
      </c>
      <c r="G24" s="28" t="s">
        <v>33</v>
      </c>
      <c r="H24" s="31">
        <v>0</v>
      </c>
      <c r="I24" s="31">
        <v>50000</v>
      </c>
      <c r="J24" s="31">
        <v>0</v>
      </c>
      <c r="K24" s="31">
        <v>0</v>
      </c>
      <c r="L24" s="31">
        <f aca="true" t="shared" si="6" ref="L24:L34">H24+I24+J24+K24</f>
        <v>50000</v>
      </c>
      <c r="M24" s="31">
        <f aca="true" t="shared" si="7" ref="M24:M34">L24*1.25</f>
        <v>62500</v>
      </c>
      <c r="N24" s="19">
        <f>L24</f>
        <v>50000</v>
      </c>
    </row>
    <row r="25" spans="1:14" s="32" customFormat="1" ht="24.75" customHeight="1">
      <c r="A25" s="27"/>
      <c r="B25" s="28"/>
      <c r="C25" s="29"/>
      <c r="D25" s="30"/>
      <c r="E25" s="16"/>
      <c r="F25" s="16" t="s">
        <v>35</v>
      </c>
      <c r="G25" s="28" t="s">
        <v>44</v>
      </c>
      <c r="H25" s="31">
        <v>0</v>
      </c>
      <c r="I25" s="31">
        <v>20000</v>
      </c>
      <c r="J25" s="31">
        <v>0</v>
      </c>
      <c r="K25" s="31">
        <v>0</v>
      </c>
      <c r="L25" s="31">
        <f t="shared" si="6"/>
        <v>20000</v>
      </c>
      <c r="M25" s="31">
        <f t="shared" si="7"/>
        <v>25000</v>
      </c>
      <c r="N25" s="19">
        <f>M25</f>
        <v>25000</v>
      </c>
    </row>
    <row r="26" spans="1:14" s="32" customFormat="1" ht="24.75" customHeight="1">
      <c r="A26" s="27"/>
      <c r="B26" s="28"/>
      <c r="C26" s="29"/>
      <c r="D26" s="30"/>
      <c r="E26" s="16"/>
      <c r="F26" s="16" t="s">
        <v>35</v>
      </c>
      <c r="G26" s="28" t="s">
        <v>43</v>
      </c>
      <c r="H26" s="31">
        <v>0</v>
      </c>
      <c r="I26" s="31">
        <v>15500</v>
      </c>
      <c r="J26" s="31">
        <v>0</v>
      </c>
      <c r="K26" s="31">
        <v>0</v>
      </c>
      <c r="L26" s="31">
        <f t="shared" si="6"/>
        <v>15500</v>
      </c>
      <c r="M26" s="31">
        <f t="shared" si="7"/>
        <v>19375</v>
      </c>
      <c r="N26" s="19">
        <f>M26</f>
        <v>19375</v>
      </c>
    </row>
    <row r="27" spans="1:14" s="32" customFormat="1" ht="24.75" customHeight="1">
      <c r="A27" s="27"/>
      <c r="B27" s="28"/>
      <c r="C27" s="29"/>
      <c r="D27" s="30"/>
      <c r="E27" s="16"/>
      <c r="F27" s="16" t="s">
        <v>35</v>
      </c>
      <c r="G27" s="28" t="s">
        <v>66</v>
      </c>
      <c r="H27" s="31">
        <v>0</v>
      </c>
      <c r="I27" s="31">
        <v>0</v>
      </c>
      <c r="J27" s="31">
        <v>0</v>
      </c>
      <c r="K27" s="31">
        <v>50000</v>
      </c>
      <c r="L27" s="31">
        <f t="shared" si="6"/>
        <v>50000</v>
      </c>
      <c r="M27" s="31">
        <f t="shared" si="7"/>
        <v>62500</v>
      </c>
      <c r="N27" s="19">
        <f>M27</f>
        <v>62500</v>
      </c>
    </row>
    <row r="28" spans="1:14" s="32" customFormat="1" ht="24.75" customHeight="1">
      <c r="A28" s="27"/>
      <c r="B28" s="28"/>
      <c r="C28" s="29"/>
      <c r="D28" s="30"/>
      <c r="E28" s="16"/>
      <c r="F28" s="16" t="s">
        <v>35</v>
      </c>
      <c r="G28" s="28" t="s">
        <v>67</v>
      </c>
      <c r="H28" s="31">
        <v>0</v>
      </c>
      <c r="I28" s="31">
        <v>0</v>
      </c>
      <c r="J28" s="31">
        <v>0</v>
      </c>
      <c r="K28" s="31">
        <v>36000</v>
      </c>
      <c r="L28" s="31">
        <f t="shared" si="6"/>
        <v>36000</v>
      </c>
      <c r="M28" s="31">
        <f t="shared" si="7"/>
        <v>45000</v>
      </c>
      <c r="N28" s="19">
        <f>M28</f>
        <v>45000</v>
      </c>
    </row>
    <row r="29" spans="1:14" s="32" customFormat="1" ht="24.75" customHeight="1">
      <c r="A29" s="27"/>
      <c r="B29" s="28"/>
      <c r="C29" s="29"/>
      <c r="D29" s="30"/>
      <c r="E29" s="16"/>
      <c r="F29" s="16" t="s">
        <v>64</v>
      </c>
      <c r="G29" s="28" t="s">
        <v>65</v>
      </c>
      <c r="H29" s="31">
        <v>0</v>
      </c>
      <c r="I29" s="31">
        <v>160000</v>
      </c>
      <c r="J29" s="31">
        <v>25000</v>
      </c>
      <c r="K29" s="31">
        <v>0</v>
      </c>
      <c r="L29" s="31">
        <f t="shared" si="6"/>
        <v>185000</v>
      </c>
      <c r="M29" s="31">
        <f t="shared" si="7"/>
        <v>231250</v>
      </c>
      <c r="N29" s="19">
        <f aca="true" t="shared" si="8" ref="N29:N34">L29</f>
        <v>185000</v>
      </c>
    </row>
    <row r="30" spans="1:14" s="32" customFormat="1" ht="24.75" customHeight="1">
      <c r="A30" s="27"/>
      <c r="B30" s="28"/>
      <c r="C30" s="29"/>
      <c r="D30" s="30"/>
      <c r="E30" s="16"/>
      <c r="F30" s="16" t="s">
        <v>64</v>
      </c>
      <c r="G30" s="28" t="s">
        <v>46</v>
      </c>
      <c r="H30" s="31">
        <v>0</v>
      </c>
      <c r="I30" s="31">
        <v>100000</v>
      </c>
      <c r="J30" s="31">
        <v>0</v>
      </c>
      <c r="K30" s="31">
        <v>0</v>
      </c>
      <c r="L30" s="31">
        <f t="shared" si="6"/>
        <v>100000</v>
      </c>
      <c r="M30" s="31">
        <f t="shared" si="7"/>
        <v>125000</v>
      </c>
      <c r="N30" s="19">
        <f t="shared" si="8"/>
        <v>100000</v>
      </c>
    </row>
    <row r="31" spans="1:14" s="32" customFormat="1" ht="24.75" customHeight="1">
      <c r="A31" s="27"/>
      <c r="B31" s="28"/>
      <c r="C31" s="29"/>
      <c r="D31" s="30"/>
      <c r="E31" s="16"/>
      <c r="F31" s="16" t="s">
        <v>64</v>
      </c>
      <c r="G31" s="28" t="s">
        <v>47</v>
      </c>
      <c r="H31" s="31">
        <v>0</v>
      </c>
      <c r="I31" s="31">
        <v>500000</v>
      </c>
      <c r="J31" s="31">
        <v>0</v>
      </c>
      <c r="K31" s="31">
        <v>0</v>
      </c>
      <c r="L31" s="31">
        <f t="shared" si="6"/>
        <v>500000</v>
      </c>
      <c r="M31" s="31">
        <f t="shared" si="7"/>
        <v>625000</v>
      </c>
      <c r="N31" s="19">
        <f t="shared" si="8"/>
        <v>500000</v>
      </c>
    </row>
    <row r="32" spans="1:14" s="32" customFormat="1" ht="24.75" customHeight="1">
      <c r="A32" s="27"/>
      <c r="B32" s="28"/>
      <c r="C32" s="29"/>
      <c r="D32" s="30"/>
      <c r="E32" s="16"/>
      <c r="F32" s="16" t="s">
        <v>64</v>
      </c>
      <c r="G32" s="28" t="s">
        <v>50</v>
      </c>
      <c r="H32" s="31">
        <v>0</v>
      </c>
      <c r="I32" s="31">
        <v>200000</v>
      </c>
      <c r="J32" s="31">
        <v>0</v>
      </c>
      <c r="K32" s="31">
        <v>0</v>
      </c>
      <c r="L32" s="31">
        <f t="shared" si="6"/>
        <v>200000</v>
      </c>
      <c r="M32" s="31">
        <f t="shared" si="7"/>
        <v>250000</v>
      </c>
      <c r="N32" s="19">
        <f t="shared" si="8"/>
        <v>200000</v>
      </c>
    </row>
    <row r="33" spans="1:14" s="32" customFormat="1" ht="24.75" customHeight="1">
      <c r="A33" s="27"/>
      <c r="B33" s="28"/>
      <c r="C33" s="29"/>
      <c r="D33" s="30"/>
      <c r="E33" s="16"/>
      <c r="F33" s="16" t="s">
        <v>64</v>
      </c>
      <c r="G33" s="28" t="s">
        <v>60</v>
      </c>
      <c r="H33" s="31">
        <v>0</v>
      </c>
      <c r="I33" s="31">
        <v>0</v>
      </c>
      <c r="J33" s="31">
        <v>195000</v>
      </c>
      <c r="K33" s="31">
        <v>0</v>
      </c>
      <c r="L33" s="31">
        <f t="shared" si="6"/>
        <v>195000</v>
      </c>
      <c r="M33" s="31">
        <f t="shared" si="7"/>
        <v>243750</v>
      </c>
      <c r="N33" s="19">
        <f t="shared" si="8"/>
        <v>195000</v>
      </c>
    </row>
    <row r="34" spans="1:14" s="32" customFormat="1" ht="24.75" customHeight="1">
      <c r="A34" s="27"/>
      <c r="B34" s="28"/>
      <c r="C34" s="29"/>
      <c r="D34" s="30"/>
      <c r="E34" s="16"/>
      <c r="F34" s="16" t="s">
        <v>64</v>
      </c>
      <c r="G34" s="28" t="s">
        <v>61</v>
      </c>
      <c r="H34" s="31">
        <v>0</v>
      </c>
      <c r="I34" s="31">
        <v>0</v>
      </c>
      <c r="J34" s="31">
        <v>100000</v>
      </c>
      <c r="K34" s="31">
        <v>0</v>
      </c>
      <c r="L34" s="31">
        <f t="shared" si="6"/>
        <v>100000</v>
      </c>
      <c r="M34" s="31">
        <f t="shared" si="7"/>
        <v>125000</v>
      </c>
      <c r="N34" s="19">
        <f t="shared" si="8"/>
        <v>100000</v>
      </c>
    </row>
    <row r="35" spans="1:14" s="32" customFormat="1" ht="24.75" customHeight="1">
      <c r="A35" s="33"/>
      <c r="B35" s="34"/>
      <c r="C35" s="35"/>
      <c r="D35" s="36"/>
      <c r="E35" s="37"/>
      <c r="F35" s="37">
        <v>42251</v>
      </c>
      <c r="G35" s="34" t="s">
        <v>34</v>
      </c>
      <c r="H35" s="38">
        <f>H36</f>
        <v>0</v>
      </c>
      <c r="I35" s="38">
        <f aca="true" t="shared" si="9" ref="I35:N35">I36</f>
        <v>10000</v>
      </c>
      <c r="J35" s="38">
        <f t="shared" si="9"/>
        <v>0</v>
      </c>
      <c r="K35" s="38">
        <f t="shared" si="9"/>
        <v>0</v>
      </c>
      <c r="L35" s="38">
        <f t="shared" si="9"/>
        <v>10000</v>
      </c>
      <c r="M35" s="38">
        <f t="shared" si="9"/>
        <v>12500</v>
      </c>
      <c r="N35" s="73">
        <f t="shared" si="9"/>
        <v>12500</v>
      </c>
    </row>
    <row r="36" spans="1:14" s="32" customFormat="1" ht="24.75" customHeight="1">
      <c r="A36" s="27"/>
      <c r="B36" s="28"/>
      <c r="C36" s="29"/>
      <c r="D36" s="30"/>
      <c r="E36" s="16"/>
      <c r="F36" s="16" t="s">
        <v>35</v>
      </c>
      <c r="G36" s="28" t="s">
        <v>36</v>
      </c>
      <c r="H36" s="31">
        <v>0</v>
      </c>
      <c r="I36" s="31">
        <v>10000</v>
      </c>
      <c r="J36" s="31">
        <v>0</v>
      </c>
      <c r="K36" s="31">
        <v>0</v>
      </c>
      <c r="L36" s="31">
        <f>H36+I36+J36+K36</f>
        <v>10000</v>
      </c>
      <c r="M36" s="31">
        <f>L36*1.25</f>
        <v>12500</v>
      </c>
      <c r="N36" s="19">
        <f>M36</f>
        <v>12500</v>
      </c>
    </row>
    <row r="37" spans="1:14" s="32" customFormat="1" ht="24.75" customHeight="1">
      <c r="A37" s="33"/>
      <c r="B37" s="34"/>
      <c r="C37" s="35"/>
      <c r="D37" s="36"/>
      <c r="E37" s="37"/>
      <c r="F37" s="104">
        <v>4231</v>
      </c>
      <c r="G37" s="105" t="s">
        <v>59</v>
      </c>
      <c r="H37" s="38">
        <f>H38</f>
        <v>0</v>
      </c>
      <c r="I37" s="38">
        <f aca="true" t="shared" si="10" ref="I37:N37">I38</f>
        <v>0</v>
      </c>
      <c r="J37" s="38">
        <f t="shared" si="10"/>
        <v>700000</v>
      </c>
      <c r="K37" s="38">
        <f t="shared" si="10"/>
        <v>-700000</v>
      </c>
      <c r="L37" s="38">
        <f t="shared" si="10"/>
        <v>0</v>
      </c>
      <c r="M37" s="38">
        <f t="shared" si="10"/>
        <v>0</v>
      </c>
      <c r="N37" s="73">
        <f t="shared" si="10"/>
        <v>0</v>
      </c>
    </row>
    <row r="38" spans="1:14" s="32" customFormat="1" ht="24.75" customHeight="1">
      <c r="A38" s="27"/>
      <c r="B38" s="28"/>
      <c r="C38" s="29"/>
      <c r="D38" s="30"/>
      <c r="E38" s="16"/>
      <c r="F38" s="16" t="s">
        <v>1</v>
      </c>
      <c r="G38" s="28" t="s">
        <v>62</v>
      </c>
      <c r="H38" s="31">
        <v>0</v>
      </c>
      <c r="I38" s="31">
        <v>0</v>
      </c>
      <c r="J38" s="31">
        <v>700000</v>
      </c>
      <c r="K38" s="31">
        <v>-700000</v>
      </c>
      <c r="L38" s="31">
        <f>H38+I38+J38+K38</f>
        <v>0</v>
      </c>
      <c r="M38" s="31">
        <f>L38*1.25</f>
        <v>0</v>
      </c>
      <c r="N38" s="19">
        <f>M38</f>
        <v>0</v>
      </c>
    </row>
    <row r="39" spans="1:14" s="32" customFormat="1" ht="24.75" customHeight="1">
      <c r="A39" s="33"/>
      <c r="B39" s="34"/>
      <c r="C39" s="35"/>
      <c r="D39" s="36"/>
      <c r="E39" s="37"/>
      <c r="F39" s="37">
        <v>42621</v>
      </c>
      <c r="G39" s="34" t="s">
        <v>37</v>
      </c>
      <c r="H39" s="38">
        <f aca="true" t="shared" si="11" ref="H39:N39">SUM(H40:H41)</f>
        <v>0</v>
      </c>
      <c r="I39" s="38">
        <f t="shared" si="11"/>
        <v>90000</v>
      </c>
      <c r="J39" s="38">
        <f t="shared" si="11"/>
        <v>0</v>
      </c>
      <c r="K39" s="38">
        <f t="shared" si="11"/>
        <v>-90000</v>
      </c>
      <c r="L39" s="38">
        <f t="shared" si="11"/>
        <v>0</v>
      </c>
      <c r="M39" s="38">
        <f t="shared" si="11"/>
        <v>0</v>
      </c>
      <c r="N39" s="73">
        <f t="shared" si="11"/>
        <v>0</v>
      </c>
    </row>
    <row r="40" spans="1:14" s="32" customFormat="1" ht="24.75" customHeight="1">
      <c r="A40" s="27"/>
      <c r="B40" s="28"/>
      <c r="C40" s="29"/>
      <c r="D40" s="30"/>
      <c r="E40" s="16"/>
      <c r="F40" s="16" t="s">
        <v>3</v>
      </c>
      <c r="G40" s="28" t="s">
        <v>48</v>
      </c>
      <c r="H40" s="31">
        <v>0</v>
      </c>
      <c r="I40" s="31">
        <v>50000</v>
      </c>
      <c r="J40" s="31">
        <v>0</v>
      </c>
      <c r="K40" s="31">
        <v>-50000</v>
      </c>
      <c r="L40" s="31">
        <f>H40+I40+J40+K40</f>
        <v>0</v>
      </c>
      <c r="M40" s="31">
        <f>L40*1.25</f>
        <v>0</v>
      </c>
      <c r="N40" s="19">
        <f>L40</f>
        <v>0</v>
      </c>
    </row>
    <row r="41" spans="1:14" s="32" customFormat="1" ht="24.75" customHeight="1" thickBot="1">
      <c r="A41" s="74"/>
      <c r="B41" s="54"/>
      <c r="C41" s="75"/>
      <c r="D41" s="76"/>
      <c r="E41" s="77"/>
      <c r="F41" s="77" t="s">
        <v>3</v>
      </c>
      <c r="G41" s="54" t="s">
        <v>49</v>
      </c>
      <c r="H41" s="55">
        <v>0</v>
      </c>
      <c r="I41" s="55">
        <v>40000</v>
      </c>
      <c r="J41" s="55">
        <v>0</v>
      </c>
      <c r="K41" s="55">
        <v>-40000</v>
      </c>
      <c r="L41" s="55">
        <f>H41+I41+J41+K41</f>
        <v>0</v>
      </c>
      <c r="M41" s="55">
        <f>L41*1.25</f>
        <v>0</v>
      </c>
      <c r="N41" s="78">
        <f>L41</f>
        <v>0</v>
      </c>
    </row>
    <row r="42" spans="1:14" s="9" customFormat="1" ht="24.75" customHeight="1" thickBot="1">
      <c r="A42" s="93"/>
      <c r="B42" s="94"/>
      <c r="C42" s="95"/>
      <c r="D42" s="96"/>
      <c r="E42" s="97"/>
      <c r="F42" s="98"/>
      <c r="G42" s="99" t="s">
        <v>4</v>
      </c>
      <c r="H42" s="91">
        <f aca="true" t="shared" si="12" ref="H42:N42">H10+H5+H16+H20+H23+H35+H39+H37+H18</f>
        <v>598500</v>
      </c>
      <c r="I42" s="91">
        <f t="shared" si="12"/>
        <v>2253500</v>
      </c>
      <c r="J42" s="91">
        <f t="shared" si="12"/>
        <v>1152000</v>
      </c>
      <c r="K42" s="91">
        <f t="shared" si="12"/>
        <v>-704000</v>
      </c>
      <c r="L42" s="91">
        <f t="shared" si="12"/>
        <v>3300000</v>
      </c>
      <c r="M42" s="91">
        <f t="shared" si="12"/>
        <v>4125000</v>
      </c>
      <c r="N42" s="92">
        <f t="shared" si="12"/>
        <v>3696300</v>
      </c>
    </row>
  </sheetData>
  <sheetProtection/>
  <mergeCells count="1">
    <mergeCell ref="A2:N2"/>
  </mergeCells>
  <printOptions/>
  <pageMargins left="0.3937007874015748" right="0.2362204724409449" top="0.7874015748031497" bottom="0.5905511811023623" header="0.31496062992125984" footer="0.31496062992125984"/>
  <pageSetup fitToHeight="0" fitToWidth="1" horizontalDpi="300" verticalDpi="300" orientation="landscape" paperSize="9" scale="68" r:id="rId1"/>
  <headerFooter alignWithMargins="0">
    <oddHeader>&amp;L&amp;"Microsoft Sans Serif,Uobičajeno"Upravno vijeće
27. prosinca  2016.&amp;C&amp;"Microsoft Sans Serif,Uobičajeno"Rebalans plana nabave dugotrajne nefinancijske imovine za 2016. godinu&amp;R&amp;"Microsoft Sans Serif,Uobičajeno"49. sjednica
Točka 3b. Dnevnog reda</oddHeader>
    <oddFooter>&amp;LNastavni zavod za javno zdravstvo "Dr. Andrija Štampar"&amp;R&amp;P/&amp;N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J10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2" width="10.7109375" style="1" customWidth="1"/>
    <col min="3" max="3" width="15.7109375" style="1" customWidth="1"/>
    <col min="4" max="4" width="10.7109375" style="1" customWidth="1"/>
    <col min="5" max="5" width="8.8515625" style="1" customWidth="1"/>
    <col min="6" max="6" width="15.57421875" style="1" customWidth="1"/>
    <col min="7" max="7" width="30.7109375" style="1" customWidth="1"/>
    <col min="8" max="10" width="15.7109375" style="1" customWidth="1"/>
    <col min="11" max="16384" width="9.140625" style="1" customWidth="1"/>
  </cols>
  <sheetData>
    <row r="2" spans="1:10" ht="13.5" thickBot="1">
      <c r="A2" s="110" t="s">
        <v>52</v>
      </c>
      <c r="B2" s="110"/>
      <c r="C2" s="110"/>
      <c r="D2" s="110"/>
      <c r="E2" s="110"/>
      <c r="F2" s="110"/>
      <c r="G2" s="110"/>
      <c r="H2" s="110"/>
      <c r="I2" s="110"/>
      <c r="J2" s="110"/>
    </row>
    <row r="3" ht="14.25" thickBot="1" thickTop="1"/>
    <row r="4" spans="1:10" ht="42">
      <c r="A4" s="83" t="s">
        <v>5</v>
      </c>
      <c r="B4" s="84" t="s">
        <v>6</v>
      </c>
      <c r="C4" s="84" t="s">
        <v>7</v>
      </c>
      <c r="D4" s="84" t="s">
        <v>8</v>
      </c>
      <c r="E4" s="84" t="s">
        <v>9</v>
      </c>
      <c r="F4" s="84" t="s">
        <v>10</v>
      </c>
      <c r="G4" s="84" t="s">
        <v>11</v>
      </c>
      <c r="H4" s="85" t="s">
        <v>17</v>
      </c>
      <c r="I4" s="85" t="s">
        <v>12</v>
      </c>
      <c r="J4" s="86" t="s">
        <v>13</v>
      </c>
    </row>
    <row r="5" spans="1:10" s="2" customFormat="1" ht="24.75" customHeight="1">
      <c r="A5" s="39"/>
      <c r="B5" s="40"/>
      <c r="C5" s="41"/>
      <c r="D5" s="42"/>
      <c r="E5" s="43"/>
      <c r="F5" s="43">
        <v>42219</v>
      </c>
      <c r="G5" s="40" t="s">
        <v>22</v>
      </c>
      <c r="H5" s="44">
        <f>H6</f>
        <v>200000</v>
      </c>
      <c r="I5" s="44">
        <f>I6</f>
        <v>250000</v>
      </c>
      <c r="J5" s="45">
        <f>J6</f>
        <v>234000</v>
      </c>
    </row>
    <row r="6" spans="1:10" s="7" customFormat="1" ht="24.75" customHeight="1">
      <c r="A6" s="27"/>
      <c r="B6" s="28"/>
      <c r="C6" s="29"/>
      <c r="D6" s="30"/>
      <c r="E6" s="16"/>
      <c r="F6" s="16" t="s">
        <v>1</v>
      </c>
      <c r="G6" s="28" t="s">
        <v>23</v>
      </c>
      <c r="H6" s="31">
        <v>200000</v>
      </c>
      <c r="I6" s="31">
        <f>H6*1.25</f>
        <v>250000</v>
      </c>
      <c r="J6" s="46">
        <f>H6*1.17</f>
        <v>234000</v>
      </c>
    </row>
    <row r="7" spans="1:10" ht="24.75" customHeight="1">
      <c r="A7" s="47"/>
      <c r="B7" s="48"/>
      <c r="C7" s="48"/>
      <c r="D7" s="48"/>
      <c r="E7" s="48"/>
      <c r="F7" s="49">
        <v>42242</v>
      </c>
      <c r="G7" s="50" t="s">
        <v>2</v>
      </c>
      <c r="H7" s="44">
        <f>SUM(H8:H8)</f>
        <v>70000</v>
      </c>
      <c r="I7" s="44">
        <f>SUM(I8:I8)</f>
        <v>87500</v>
      </c>
      <c r="J7" s="45">
        <f>SUM(J8:J8)</f>
        <v>70000</v>
      </c>
    </row>
    <row r="8" spans="1:10" ht="24.75" customHeight="1" thickBot="1">
      <c r="A8" s="51"/>
      <c r="B8" s="52"/>
      <c r="C8" s="52"/>
      <c r="D8" s="52"/>
      <c r="E8" s="52"/>
      <c r="F8" s="53" t="s">
        <v>3</v>
      </c>
      <c r="G8" s="54" t="s">
        <v>24</v>
      </c>
      <c r="H8" s="55">
        <v>70000</v>
      </c>
      <c r="I8" s="56">
        <f>H8*1.25</f>
        <v>87500</v>
      </c>
      <c r="J8" s="57">
        <f>H8</f>
        <v>70000</v>
      </c>
    </row>
    <row r="9" spans="1:10" ht="24.75" customHeight="1" thickBot="1">
      <c r="A9" s="87"/>
      <c r="B9" s="88"/>
      <c r="C9" s="88"/>
      <c r="D9" s="88"/>
      <c r="E9" s="88"/>
      <c r="F9" s="89" t="s">
        <v>4</v>
      </c>
      <c r="G9" s="90"/>
      <c r="H9" s="91">
        <f>H5+H7</f>
        <v>270000</v>
      </c>
      <c r="I9" s="91">
        <f>I5+I7</f>
        <v>337500</v>
      </c>
      <c r="J9" s="92">
        <f>J5+J7</f>
        <v>304000</v>
      </c>
    </row>
    <row r="10" spans="1:10" ht="24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</sheetData>
  <sheetProtection/>
  <mergeCells count="1">
    <mergeCell ref="A2:J2"/>
  </mergeCells>
  <printOptions/>
  <pageMargins left="0.3937007874015748" right="0.2362204724409449" top="0.7874015748031497" bottom="0.5905511811023623" header="0.31496062992125984" footer="0.31496062992125984"/>
  <pageSetup fitToHeight="0" fitToWidth="1" horizontalDpi="300" verticalDpi="300" orientation="landscape" paperSize="9" scale="95" r:id="rId1"/>
  <headerFooter alignWithMargins="0">
    <oddHeader>&amp;L&amp;"Microsoft Sans Serif,Uobičajeno"Upravno vijeće
27. prosinca  2016.&amp;C&amp;"Microsoft Sans Serif,Uobičajeno"Rebalans plana nabave dugotrajne nefinancijske imovine za 2016. godinu&amp;R&amp;"Microsoft Sans Serif,Uobičajeno"49. sjednica
Točka 3b. Dnevnog reda</oddHeader>
    <oddFooter>&amp;LNastavni zavod za javno zdravstvo "Dr. Andrija Štampar"&amp;R&amp;P/&amp;N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za javno zdravstvo grada Zagreba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skovacevic</dc:creator>
  <cp:keywords/>
  <dc:description/>
  <cp:lastModifiedBy>Ana Mikuš</cp:lastModifiedBy>
  <cp:lastPrinted>2016-12-23T07:07:01Z</cp:lastPrinted>
  <dcterms:created xsi:type="dcterms:W3CDTF">2013-12-12T13:21:36Z</dcterms:created>
  <dcterms:modified xsi:type="dcterms:W3CDTF">2016-12-23T07:09:08Z</dcterms:modified>
  <cp:category/>
  <cp:version/>
  <cp:contentType/>
  <cp:contentStatus/>
</cp:coreProperties>
</file>